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8565" activeTab="0"/>
  </bookViews>
  <sheets>
    <sheet name="PLL setting" sheetId="1" r:id="rId1"/>
  </sheets>
  <definedNames>
    <definedName name="_xlnm.Print_Area" localSheetId="0">'PLL setting'!$A$1:$M$126</definedName>
  </definedNames>
  <calcPr fullCalcOnLoad="1" fullPrecision="0"/>
</workbook>
</file>

<file path=xl/sharedStrings.xml><?xml version="1.0" encoding="utf-8"?>
<sst xmlns="http://schemas.openxmlformats.org/spreadsheetml/2006/main" count="75" uniqueCount="65">
  <si>
    <t>note</t>
  </si>
  <si>
    <t>Calculus</t>
  </si>
  <si>
    <t>Total Judge</t>
  </si>
  <si>
    <t>Value</t>
  </si>
  <si>
    <t>Judge</t>
  </si>
  <si>
    <t>Limit Value and Comment</t>
  </si>
  <si>
    <t>Channel Step Frequency [kHz]</t>
  </si>
  <si>
    <t>Number of Channel</t>
  </si>
  <si>
    <r>
      <t xml:space="preserve">Prescaler  </t>
    </r>
    <r>
      <rPr>
        <sz val="11"/>
        <color indexed="10"/>
        <rFont val="Arial"/>
        <family val="2"/>
      </rPr>
      <t>M</t>
    </r>
  </si>
  <si>
    <t>Comment</t>
  </si>
  <si>
    <t>fixed</t>
  </si>
  <si>
    <r>
      <t xml:space="preserve">Offset Frequency  </t>
    </r>
    <r>
      <rPr>
        <sz val="11"/>
        <color indexed="10"/>
        <rFont val="Arial"/>
        <family val="2"/>
      </rPr>
      <t>F</t>
    </r>
    <r>
      <rPr>
        <sz val="6"/>
        <color indexed="10"/>
        <rFont val="Arial"/>
        <family val="2"/>
      </rPr>
      <t xml:space="preserve">OFFSET </t>
    </r>
    <r>
      <rPr>
        <sz val="11"/>
        <rFont val="Arial"/>
        <family val="2"/>
      </rPr>
      <t>[MHz]</t>
    </r>
  </si>
  <si>
    <r>
      <t>Reference Counter</t>
    </r>
    <r>
      <rPr>
        <sz val="11"/>
        <rFont val="ＭＳ Ｐゴシック"/>
        <family val="3"/>
      </rPr>
      <t>　</t>
    </r>
    <r>
      <rPr>
        <sz val="11"/>
        <color indexed="10"/>
        <rFont val="Arial"/>
        <family val="2"/>
      </rPr>
      <t>R</t>
    </r>
  </si>
  <si>
    <t xml:space="preserve"> 3 --- 16383</t>
  </si>
  <si>
    <t xml:space="preserve"> 3 --- 2047</t>
  </si>
  <si>
    <t>No.</t>
  </si>
  <si>
    <t>(MHz)</t>
  </si>
  <si>
    <t>Example 1</t>
  </si>
  <si>
    <t>Example 2</t>
  </si>
  <si>
    <t xml:space="preserve"> 64  or  128                     default: 64</t>
  </si>
  <si>
    <t>6.25, 12.5 or  25            default: 25</t>
  </si>
  <si>
    <t>&lt;1200                             default: 869.725</t>
  </si>
  <si>
    <t>12.5 or 25 or  50            default: 25</t>
  </si>
  <si>
    <r>
      <t>※</t>
    </r>
    <r>
      <rPr>
        <b/>
        <u val="single"/>
        <sz val="11"/>
        <color indexed="12"/>
        <rFont val="Arial"/>
        <family val="2"/>
      </rPr>
      <t xml:space="preserve">  Please input the parameter to                                    area.</t>
    </r>
  </si>
  <si>
    <t>%</t>
  </si>
  <si>
    <t>Accuracy</t>
  </si>
  <si>
    <t>&lt;=80                                default: 5</t>
  </si>
  <si>
    <t>User data input area</t>
  </si>
  <si>
    <t>Fixed data</t>
  </si>
  <si>
    <t>: For data input</t>
  </si>
  <si>
    <t>: Result of calculation</t>
  </si>
  <si>
    <t>: Fixed value</t>
  </si>
  <si>
    <t>: Judge</t>
  </si>
  <si>
    <t>: Total judge</t>
  </si>
  <si>
    <r>
      <t>※</t>
    </r>
    <r>
      <rPr>
        <sz val="11"/>
        <rFont val="Arial"/>
        <family val="2"/>
      </rPr>
      <t>Recommended Phase Comparing Frequency Value = 25kHz</t>
    </r>
  </si>
  <si>
    <r>
      <t xml:space="preserve">Number of
Division </t>
    </r>
    <r>
      <rPr>
        <sz val="11"/>
        <color indexed="10"/>
        <rFont val="Arial"/>
        <family val="2"/>
      </rPr>
      <t>n</t>
    </r>
  </si>
  <si>
    <t>Parameter</t>
  </si>
  <si>
    <t>Parameter</t>
  </si>
  <si>
    <r>
      <t xml:space="preserve">Reference Frequency  </t>
    </r>
    <r>
      <rPr>
        <sz val="11"/>
        <color indexed="10"/>
        <rFont val="Arial"/>
        <family val="2"/>
      </rPr>
      <t>F</t>
    </r>
    <r>
      <rPr>
        <sz val="6"/>
        <color indexed="10"/>
        <rFont val="Arial"/>
        <family val="2"/>
      </rPr>
      <t xml:space="preserve">REF </t>
    </r>
    <r>
      <rPr>
        <sz val="11"/>
        <rFont val="Arial"/>
        <family val="2"/>
      </rPr>
      <t>[MHz]</t>
    </r>
  </si>
  <si>
    <t>Note:    Document "STD-302Z interface Method" explains PLL setting method and calculation detail. Please read the document beforehand</t>
  </si>
  <si>
    <r>
      <t xml:space="preserve">P </t>
    </r>
    <r>
      <rPr>
        <sz val="11"/>
        <color indexed="8"/>
        <rFont val="Arial"/>
        <family val="2"/>
      </rPr>
      <t>= INT(</t>
    </r>
    <r>
      <rPr>
        <sz val="11"/>
        <color indexed="10"/>
        <rFont val="Arial"/>
        <family val="2"/>
      </rPr>
      <t xml:space="preserve"> n </t>
    </r>
    <r>
      <rPr>
        <sz val="11"/>
        <color indexed="8"/>
        <rFont val="Arial"/>
        <family val="2"/>
      </rPr>
      <t>/</t>
    </r>
    <r>
      <rPr>
        <sz val="11"/>
        <color indexed="10"/>
        <rFont val="Arial"/>
        <family val="2"/>
      </rPr>
      <t xml:space="preserve"> M</t>
    </r>
    <r>
      <rPr>
        <sz val="11"/>
        <color indexed="8"/>
        <rFont val="Arial"/>
        <family val="2"/>
      </rPr>
      <t xml:space="preserve"> )</t>
    </r>
  </si>
  <si>
    <r>
      <t xml:space="preserve">S </t>
    </r>
    <r>
      <rPr>
        <sz val="11"/>
        <color indexed="8"/>
        <rFont val="Arial"/>
        <family val="2"/>
      </rPr>
      <t>=</t>
    </r>
    <r>
      <rPr>
        <sz val="11"/>
        <color indexed="10"/>
        <rFont val="Arial"/>
        <family val="2"/>
      </rPr>
      <t xml:space="preserve"> n </t>
    </r>
    <r>
      <rPr>
        <sz val="11"/>
        <color indexed="8"/>
        <rFont val="Arial"/>
        <family val="2"/>
      </rPr>
      <t xml:space="preserve">- </t>
    </r>
    <r>
      <rPr>
        <sz val="11"/>
        <color indexed="10"/>
        <rFont val="Arial"/>
        <family val="2"/>
      </rPr>
      <t xml:space="preserve">M </t>
    </r>
    <r>
      <rPr>
        <sz val="11"/>
        <color indexed="8"/>
        <rFont val="Arial"/>
        <family val="2"/>
      </rPr>
      <t>*</t>
    </r>
    <r>
      <rPr>
        <sz val="11"/>
        <color indexed="10"/>
        <rFont val="Arial"/>
        <family val="2"/>
      </rPr>
      <t xml:space="preserve"> P</t>
    </r>
  </si>
  <si>
    <r>
      <t xml:space="preserve">n </t>
    </r>
    <r>
      <rPr>
        <sz val="11"/>
        <color indexed="8"/>
        <rFont val="Arial"/>
        <family val="2"/>
      </rPr>
      <t>=</t>
    </r>
    <r>
      <rPr>
        <sz val="11"/>
        <color indexed="10"/>
        <rFont val="Arial"/>
        <family val="2"/>
      </rPr>
      <t xml:space="preserve"> M</t>
    </r>
    <r>
      <rPr>
        <sz val="11"/>
        <color indexed="8"/>
        <rFont val="Arial"/>
        <family val="2"/>
      </rPr>
      <t xml:space="preserve"> *</t>
    </r>
    <r>
      <rPr>
        <sz val="11"/>
        <color indexed="10"/>
        <rFont val="Arial"/>
        <family val="2"/>
      </rPr>
      <t xml:space="preserve"> P 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 xml:space="preserve"> S</t>
    </r>
  </si>
  <si>
    <r>
      <t xml:space="preserve">Swallow Counter </t>
    </r>
    <r>
      <rPr>
        <sz val="11"/>
        <color indexed="10"/>
        <rFont val="Arial"/>
        <family val="2"/>
      </rPr>
      <t>S</t>
    </r>
    <r>
      <rPr>
        <sz val="11"/>
        <rFont val="Arial"/>
        <family val="2"/>
      </rPr>
      <t xml:space="preserve"> Min. Value</t>
    </r>
  </si>
  <si>
    <r>
      <t xml:space="preserve">Swallow Counter </t>
    </r>
    <r>
      <rPr>
        <sz val="11"/>
        <color indexed="10"/>
        <rFont val="Arial"/>
        <family val="2"/>
      </rPr>
      <t>S</t>
    </r>
    <r>
      <rPr>
        <sz val="11"/>
        <rFont val="Arial"/>
        <family val="2"/>
      </rPr>
      <t xml:space="preserve"> Max. Value</t>
    </r>
  </si>
  <si>
    <r>
      <t xml:space="preserve"> 0 --- 127 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and   </t>
    </r>
    <r>
      <rPr>
        <sz val="11"/>
        <color indexed="10"/>
        <rFont val="Arial"/>
        <family val="2"/>
      </rPr>
      <t>S</t>
    </r>
    <r>
      <rPr>
        <sz val="11"/>
        <rFont val="Arial"/>
        <family val="2"/>
      </rPr>
      <t xml:space="preserve"> &lt; </t>
    </r>
    <r>
      <rPr>
        <sz val="11"/>
        <color indexed="10"/>
        <rFont val="Arial"/>
        <family val="2"/>
      </rPr>
      <t>P</t>
    </r>
  </si>
  <si>
    <r>
      <t xml:space="preserve"> 0 --- 127 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and  </t>
    </r>
    <r>
      <rPr>
        <sz val="11"/>
        <color indexed="10"/>
        <rFont val="Arial"/>
        <family val="2"/>
      </rPr>
      <t xml:space="preserve"> S</t>
    </r>
    <r>
      <rPr>
        <sz val="11"/>
        <rFont val="Arial"/>
        <family val="2"/>
      </rPr>
      <t xml:space="preserve"> &lt; </t>
    </r>
    <r>
      <rPr>
        <sz val="11"/>
        <color indexed="10"/>
        <rFont val="Arial"/>
        <family val="2"/>
      </rPr>
      <t>P</t>
    </r>
  </si>
  <si>
    <r>
      <t xml:space="preserve">Swallow Counter 
 </t>
    </r>
    <r>
      <rPr>
        <sz val="11"/>
        <color indexed="10"/>
        <rFont val="Arial"/>
        <family val="2"/>
      </rPr>
      <t>S</t>
    </r>
  </si>
  <si>
    <r>
      <t>f</t>
    </r>
    <r>
      <rPr>
        <sz val="6"/>
        <color indexed="10"/>
        <rFont val="ＭＳ Ｐゴシック"/>
        <family val="3"/>
      </rPr>
      <t>ＶＣＯ</t>
    </r>
    <r>
      <rPr>
        <sz val="11"/>
        <color indexed="10"/>
        <rFont val="ＭＳ Ｐゴシック"/>
        <family val="3"/>
      </rPr>
      <t>　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=</t>
    </r>
    <r>
      <rPr>
        <sz val="11"/>
        <color indexed="10"/>
        <rFont val="ＭＳ Ｐゴシック"/>
        <family val="3"/>
      </rPr>
      <t>　</t>
    </r>
    <r>
      <rPr>
        <sz val="11"/>
        <color indexed="8"/>
        <rFont val="Arial"/>
        <family val="2"/>
      </rPr>
      <t>[ (</t>
    </r>
    <r>
      <rPr>
        <sz val="11"/>
        <color indexed="10"/>
        <rFont val="Arial"/>
        <family val="2"/>
      </rPr>
      <t xml:space="preserve"> M </t>
    </r>
    <r>
      <rPr>
        <sz val="11"/>
        <color indexed="8"/>
        <rFont val="Arial"/>
        <family val="2"/>
      </rPr>
      <t>*</t>
    </r>
    <r>
      <rPr>
        <sz val="11"/>
        <color indexed="10"/>
        <rFont val="Arial"/>
        <family val="2"/>
      </rPr>
      <t xml:space="preserve"> P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) </t>
    </r>
    <r>
      <rPr>
        <sz val="11"/>
        <color indexed="8"/>
        <rFont val="Arial"/>
        <family val="2"/>
      </rPr>
      <t xml:space="preserve"> +</t>
    </r>
    <r>
      <rPr>
        <sz val="11"/>
        <color indexed="10"/>
        <rFont val="Arial"/>
        <family val="2"/>
      </rPr>
      <t xml:space="preserve">  S  </t>
    </r>
    <r>
      <rPr>
        <sz val="11"/>
        <color indexed="8"/>
        <rFont val="Arial"/>
        <family val="2"/>
      </rPr>
      <t>]</t>
    </r>
    <r>
      <rPr>
        <sz val="11"/>
        <color indexed="10"/>
        <rFont val="Arial"/>
        <family val="2"/>
      </rPr>
      <t xml:space="preserve">  </t>
    </r>
    <r>
      <rPr>
        <sz val="11"/>
        <color indexed="8"/>
        <rFont val="Arial"/>
        <family val="2"/>
      </rPr>
      <t>*</t>
    </r>
    <r>
      <rPr>
        <sz val="11"/>
        <color indexed="10"/>
        <rFont val="Arial"/>
        <family val="2"/>
      </rPr>
      <t xml:space="preserve">  f</t>
    </r>
    <r>
      <rPr>
        <sz val="6"/>
        <color indexed="10"/>
        <rFont val="ＭＳ Ｐゴシック"/>
        <family val="3"/>
      </rPr>
      <t>ＲＥＦ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/</t>
    </r>
    <r>
      <rPr>
        <sz val="11"/>
        <color indexed="10"/>
        <rFont val="Arial"/>
        <family val="2"/>
      </rPr>
      <t xml:space="preserve">  R</t>
    </r>
  </si>
  <si>
    <r>
      <rPr>
        <sz val="11"/>
        <color indexed="10"/>
        <rFont val="Arial"/>
        <family val="2"/>
      </rPr>
      <t>f</t>
    </r>
    <r>
      <rPr>
        <sz val="6"/>
        <color indexed="10"/>
        <rFont val="ＭＳ Ｐゴシック"/>
        <family val="3"/>
      </rPr>
      <t>ＶＣＯ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=</t>
    </r>
    <r>
      <rPr>
        <sz val="11"/>
        <color indexed="10"/>
        <rFont val="Arial"/>
        <family val="2"/>
      </rPr>
      <t xml:space="preserve"> n</t>
    </r>
    <r>
      <rPr>
        <sz val="11"/>
        <color indexed="8"/>
        <rFont val="Arial"/>
        <family val="2"/>
      </rPr>
      <t xml:space="preserve"> *</t>
    </r>
    <r>
      <rPr>
        <sz val="11"/>
        <color indexed="10"/>
        <rFont val="Arial"/>
        <family val="2"/>
      </rPr>
      <t xml:space="preserve"> f</t>
    </r>
    <r>
      <rPr>
        <sz val="6"/>
        <color indexed="10"/>
        <rFont val="Arial"/>
        <family val="2"/>
      </rPr>
      <t>COMP</t>
    </r>
  </si>
  <si>
    <r>
      <t xml:space="preserve">R </t>
    </r>
    <r>
      <rPr>
        <sz val="11"/>
        <color indexed="8"/>
        <rFont val="Arial"/>
        <family val="2"/>
      </rPr>
      <t>=</t>
    </r>
    <r>
      <rPr>
        <sz val="11"/>
        <color indexed="10"/>
        <rFont val="Arial"/>
        <family val="2"/>
      </rPr>
      <t xml:space="preserve"> f</t>
    </r>
    <r>
      <rPr>
        <sz val="6"/>
        <color indexed="10"/>
        <rFont val="Arial"/>
        <family val="2"/>
      </rPr>
      <t>REF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/</t>
    </r>
    <r>
      <rPr>
        <sz val="11"/>
        <color indexed="10"/>
        <rFont val="Arial"/>
        <family val="2"/>
      </rPr>
      <t xml:space="preserve"> f</t>
    </r>
    <r>
      <rPr>
        <sz val="6"/>
        <color indexed="10"/>
        <rFont val="Arial"/>
        <family val="2"/>
      </rPr>
      <t>COMP</t>
    </r>
  </si>
  <si>
    <r>
      <t>f</t>
    </r>
    <r>
      <rPr>
        <sz val="6"/>
        <color indexed="10"/>
        <rFont val="Arial"/>
        <family val="2"/>
      </rPr>
      <t>EXPECT</t>
    </r>
    <r>
      <rPr>
        <sz val="11"/>
        <color indexed="10"/>
        <rFont val="ＭＳ Ｐゴシック"/>
        <family val="3"/>
      </rPr>
      <t>　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=</t>
    </r>
    <r>
      <rPr>
        <sz val="11"/>
        <color indexed="10"/>
        <rFont val="ＭＳ Ｐゴシック"/>
        <family val="3"/>
      </rPr>
      <t>　</t>
    </r>
    <r>
      <rPr>
        <sz val="11"/>
        <color indexed="10"/>
        <rFont val="Arial"/>
        <family val="2"/>
      </rPr>
      <t>f</t>
    </r>
    <r>
      <rPr>
        <sz val="6"/>
        <color indexed="10"/>
        <rFont val="Arial"/>
        <family val="2"/>
      </rPr>
      <t>CH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 xml:space="preserve">  f</t>
    </r>
    <r>
      <rPr>
        <sz val="6"/>
        <color indexed="10"/>
        <rFont val="Arial"/>
        <family val="2"/>
      </rPr>
      <t>OFFSET</t>
    </r>
  </si>
  <si>
    <r>
      <t>f</t>
    </r>
    <r>
      <rPr>
        <sz val="6"/>
        <color indexed="10"/>
        <rFont val="Arial"/>
        <family val="2"/>
      </rPr>
      <t>COMP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=</t>
    </r>
    <r>
      <rPr>
        <sz val="11"/>
        <color indexed="10"/>
        <rFont val="Arial"/>
        <family val="2"/>
      </rPr>
      <t xml:space="preserve"> f</t>
    </r>
    <r>
      <rPr>
        <sz val="6"/>
        <color indexed="10"/>
        <rFont val="Arial"/>
        <family val="2"/>
      </rPr>
      <t>REF</t>
    </r>
    <r>
      <rPr>
        <sz val="11"/>
        <color indexed="8"/>
        <rFont val="Arial"/>
        <family val="2"/>
      </rPr>
      <t xml:space="preserve"> /</t>
    </r>
    <r>
      <rPr>
        <sz val="11"/>
        <color indexed="10"/>
        <rFont val="Arial"/>
        <family val="2"/>
      </rPr>
      <t xml:space="preserve"> R</t>
    </r>
  </si>
  <si>
    <r>
      <t xml:space="preserve">Phase Comparing Frequency  </t>
    </r>
    <r>
      <rPr>
        <sz val="11"/>
        <color indexed="10"/>
        <rFont val="Arial"/>
        <family val="2"/>
      </rPr>
      <t>f</t>
    </r>
    <r>
      <rPr>
        <sz val="6"/>
        <color indexed="10"/>
        <rFont val="Arial"/>
        <family val="2"/>
      </rPr>
      <t xml:space="preserve">COMP </t>
    </r>
    <r>
      <rPr>
        <sz val="11"/>
        <rFont val="Arial"/>
        <family val="2"/>
      </rPr>
      <t>[kHz]</t>
    </r>
  </si>
  <si>
    <r>
      <t xml:space="preserve">Start Channel Frequency  </t>
    </r>
    <r>
      <rPr>
        <sz val="11"/>
        <color indexed="10"/>
        <rFont val="Arial"/>
        <family val="2"/>
      </rPr>
      <t>f</t>
    </r>
    <r>
      <rPr>
        <sz val="6"/>
        <color indexed="10"/>
        <rFont val="Arial"/>
        <family val="2"/>
      </rPr>
      <t xml:space="preserve">CH </t>
    </r>
    <r>
      <rPr>
        <sz val="11"/>
        <rFont val="Arial"/>
        <family val="2"/>
      </rPr>
      <t>[MHz]</t>
    </r>
  </si>
  <si>
    <r>
      <t xml:space="preserve">Channel
Frequency </t>
    </r>
    <r>
      <rPr>
        <sz val="11"/>
        <color indexed="10"/>
        <rFont val="Arial"/>
        <family val="2"/>
      </rPr>
      <t>f</t>
    </r>
    <r>
      <rPr>
        <sz val="6"/>
        <color indexed="10"/>
        <rFont val="Arial"/>
        <family val="2"/>
      </rPr>
      <t>CH</t>
    </r>
  </si>
  <si>
    <r>
      <t xml:space="preserve">Expect Frequency
</t>
    </r>
    <r>
      <rPr>
        <sz val="11"/>
        <color indexed="10"/>
        <rFont val="Arial"/>
        <family val="2"/>
      </rPr>
      <t>f</t>
    </r>
    <r>
      <rPr>
        <sz val="6"/>
        <color indexed="10"/>
        <rFont val="Arial"/>
        <family val="2"/>
      </rPr>
      <t>EXPECT</t>
    </r>
  </si>
  <si>
    <r>
      <t xml:space="preserve">Lock Frequency 
</t>
    </r>
    <r>
      <rPr>
        <sz val="11"/>
        <color indexed="10"/>
        <rFont val="Arial"/>
        <family val="2"/>
      </rPr>
      <t xml:space="preserve"> f</t>
    </r>
    <r>
      <rPr>
        <sz val="6"/>
        <color indexed="10"/>
        <rFont val="Arial"/>
        <family val="2"/>
      </rPr>
      <t>VCO</t>
    </r>
  </si>
  <si>
    <r>
      <t xml:space="preserve">Programmable Counter
 </t>
    </r>
    <r>
      <rPr>
        <sz val="11"/>
        <color indexed="10"/>
        <rFont val="Arial"/>
        <family val="2"/>
      </rPr>
      <t>P</t>
    </r>
  </si>
  <si>
    <r>
      <t>Programmable Counter</t>
    </r>
    <r>
      <rPr>
        <sz val="11"/>
        <color indexed="10"/>
        <rFont val="Arial"/>
        <family val="2"/>
      </rPr>
      <t xml:space="preserve"> P </t>
    </r>
    <r>
      <rPr>
        <sz val="11"/>
        <rFont val="Arial"/>
        <family val="2"/>
      </rPr>
      <t>Min. Value</t>
    </r>
  </si>
  <si>
    <r>
      <t xml:space="preserve">Programmable Counter </t>
    </r>
    <r>
      <rPr>
        <sz val="11"/>
        <color indexed="10"/>
        <rFont val="Arial"/>
        <family val="2"/>
      </rPr>
      <t>P</t>
    </r>
    <r>
      <rPr>
        <sz val="11"/>
        <rFont val="Arial"/>
        <family val="2"/>
      </rPr>
      <t xml:space="preserve"> Max. Value</t>
    </r>
  </si>
  <si>
    <t>Result of calculation</t>
  </si>
  <si>
    <t xml:space="preserve">     Setting Value Calculation Sheet for STD-302Z and LMD-401</t>
  </si>
  <si>
    <t>AN_028_v10e</t>
  </si>
  <si>
    <t>Circuit Design Inc.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</si>
</sst>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0"/>
    <numFmt numFmtId="185" formatCode="0.0000"/>
    <numFmt numFmtId="186" formatCode="0.00000"/>
    <numFmt numFmtId="187" formatCode="0.000000"/>
    <numFmt numFmtId="188" formatCode="0.0"/>
    <numFmt numFmtId="189" formatCode="0_ "/>
    <numFmt numFmtId="190" formatCode="0.0000_);[Red]\(0.0000\)"/>
    <numFmt numFmtId="191" formatCode="0.0000_ "/>
    <numFmt numFmtId="192" formatCode="0.00_);[Red]\(0.00\)"/>
    <numFmt numFmtId="193" formatCode="0.000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b/>
      <u val="single"/>
      <sz val="11"/>
      <color indexed="12"/>
      <name val="ＭＳ Ｐゴシック"/>
      <family val="3"/>
    </font>
    <font>
      <b/>
      <u val="single"/>
      <sz val="11"/>
      <color indexed="12"/>
      <name val="Arial"/>
      <family val="2"/>
    </font>
    <font>
      <b/>
      <u val="single"/>
      <sz val="11"/>
      <name val="Arial"/>
      <family val="2"/>
    </font>
    <font>
      <sz val="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rgb="FFFF0000"/>
      <name val="Arial"/>
      <family val="2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right" vertical="center"/>
      <protection locked="0"/>
    </xf>
    <xf numFmtId="0" fontId="11" fillId="34" borderId="14" xfId="0" applyFont="1" applyFill="1" applyBorder="1" applyAlignment="1" applyProtection="1">
      <alignment horizontal="center" vertical="center"/>
      <protection/>
    </xf>
    <xf numFmtId="191" fontId="7" fillId="33" borderId="15" xfId="0" applyNumberFormat="1" applyFont="1" applyFill="1" applyBorder="1" applyAlignment="1" applyProtection="1">
      <alignment horizontal="right" vertical="center"/>
      <protection locked="0"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horizontal="right" vertical="center"/>
      <protection locked="0"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right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7" fillId="36" borderId="23" xfId="0" applyFont="1" applyFill="1" applyBorder="1" applyAlignment="1" applyProtection="1">
      <alignment horizontal="right" vertical="center"/>
      <protection/>
    </xf>
    <xf numFmtId="0" fontId="11" fillId="34" borderId="24" xfId="0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right" vertical="center"/>
      <protection/>
    </xf>
    <xf numFmtId="0" fontId="7" fillId="36" borderId="18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6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191" fontId="5" fillId="35" borderId="16" xfId="0" applyNumberFormat="1" applyFont="1" applyFill="1" applyBorder="1" applyAlignment="1" applyProtection="1">
      <alignment horizontal="center" vertical="center"/>
      <protection/>
    </xf>
    <xf numFmtId="191" fontId="5" fillId="0" borderId="15" xfId="0" applyNumberFormat="1" applyFont="1" applyBorder="1" applyAlignment="1" applyProtection="1">
      <alignment horizontal="center" vertical="center"/>
      <protection/>
    </xf>
    <xf numFmtId="19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left" vertical="center"/>
      <protection/>
    </xf>
    <xf numFmtId="186" fontId="9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186" fontId="9" fillId="0" borderId="0" xfId="0" applyNumberFormat="1" applyFont="1" applyFill="1" applyBorder="1" applyAlignment="1" applyProtection="1">
      <alignment horizontal="center" vertical="center"/>
      <protection/>
    </xf>
    <xf numFmtId="191" fontId="5" fillId="35" borderId="15" xfId="0" applyNumberFormat="1" applyFont="1" applyFill="1" applyBorder="1" applyAlignment="1" applyProtection="1">
      <alignment horizontal="center" vertical="center"/>
      <protection/>
    </xf>
    <xf numFmtId="191" fontId="5" fillId="0" borderId="0" xfId="0" applyNumberFormat="1" applyFont="1" applyFill="1" applyBorder="1" applyAlignment="1" applyProtection="1">
      <alignment horizontal="center" vertical="center"/>
      <protection/>
    </xf>
    <xf numFmtId="191" fontId="5" fillId="35" borderId="19" xfId="0" applyNumberFormat="1" applyFont="1" applyFill="1" applyBorder="1" applyAlignment="1" applyProtection="1">
      <alignment horizontal="center" vertical="center"/>
      <protection/>
    </xf>
    <xf numFmtId="191" fontId="5" fillId="0" borderId="19" xfId="0" applyNumberFormat="1" applyFont="1" applyBorder="1" applyAlignment="1" applyProtection="1">
      <alignment horizontal="center" vertical="center"/>
      <protection/>
    </xf>
    <xf numFmtId="191" fontId="5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36" borderId="1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15" fillId="33" borderId="0" xfId="0" applyNumberFormat="1" applyFont="1" applyFill="1" applyBorder="1" applyAlignment="1" applyProtection="1">
      <alignment horizontal="center" vertical="center"/>
      <protection/>
    </xf>
    <xf numFmtId="0" fontId="5" fillId="36" borderId="34" xfId="0" applyNumberFormat="1" applyFont="1" applyFill="1" applyBorder="1" applyAlignment="1" applyProtection="1">
      <alignment horizontal="center" vertical="center"/>
      <protection/>
    </xf>
    <xf numFmtId="0" fontId="12" fillId="36" borderId="35" xfId="0" applyNumberFormat="1" applyFont="1" applyFill="1" applyBorder="1" applyAlignment="1" applyProtection="1">
      <alignment horizontal="center" vertical="center"/>
      <protection/>
    </xf>
    <xf numFmtId="0" fontId="12" fillId="36" borderId="36" xfId="0" applyNumberFormat="1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49" fontId="6" fillId="38" borderId="47" xfId="0" applyNumberFormat="1" applyFont="1" applyFill="1" applyBorder="1" applyAlignment="1" applyProtection="1">
      <alignment horizontal="center" vertical="center"/>
      <protection/>
    </xf>
    <xf numFmtId="49" fontId="6" fillId="38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6" fillId="37" borderId="21" xfId="0" applyFont="1" applyFill="1" applyBorder="1" applyAlignment="1" applyProtection="1">
      <alignment horizontal="center" vertical="center"/>
      <protection/>
    </xf>
    <xf numFmtId="0" fontId="6" fillId="37" borderId="52" xfId="0" applyFont="1" applyFill="1" applyBorder="1" applyAlignment="1" applyProtection="1">
      <alignment horizontal="center" vertical="center"/>
      <protection/>
    </xf>
    <xf numFmtId="0" fontId="6" fillId="37" borderId="22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28"/>
  <sheetViews>
    <sheetView showGridLines="0" tabSelected="1" zoomScale="98" zoomScaleNormal="98" zoomScalePageLayoutView="0" workbookViewId="0" topLeftCell="B1">
      <selection activeCell="I136" sqref="I136"/>
    </sheetView>
  </sheetViews>
  <sheetFormatPr defaultColWidth="9.00390625" defaultRowHeight="13.5"/>
  <cols>
    <col min="1" max="1" width="4.625" style="3" customWidth="1"/>
    <col min="2" max="2" width="7.625" style="2" customWidth="1"/>
    <col min="3" max="4" width="17.75390625" style="3" customWidth="1"/>
    <col min="5" max="5" width="22.50390625" style="3" customWidth="1"/>
    <col min="6" max="6" width="14.00390625" style="3" customWidth="1"/>
    <col min="7" max="7" width="10.75390625" style="3" customWidth="1"/>
    <col min="8" max="8" width="26.25390625" style="3" customWidth="1"/>
    <col min="9" max="9" width="23.625" style="3" customWidth="1"/>
    <col min="10" max="10" width="6.50390625" style="3" customWidth="1"/>
    <col min="11" max="11" width="10.50390625" style="3" customWidth="1"/>
    <col min="12" max="12" width="10.125" style="3" customWidth="1"/>
    <col min="13" max="13" width="9.625" style="3" customWidth="1"/>
    <col min="14" max="14" width="8.375" style="3" customWidth="1"/>
    <col min="15" max="18" width="6.50390625" style="3" customWidth="1"/>
    <col min="19" max="19" width="10.25390625" style="3" customWidth="1"/>
    <col min="20" max="20" width="10.50390625" style="3" customWidth="1"/>
    <col min="21" max="16384" width="9.00390625" style="3" customWidth="1"/>
  </cols>
  <sheetData>
    <row r="2" spans="2:12" ht="14.25">
      <c r="B2" s="123" t="s">
        <v>62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3.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2:9" ht="13.5" customHeight="1">
      <c r="B4" s="4"/>
      <c r="C4" s="5"/>
      <c r="D4" s="5"/>
      <c r="E4" s="5"/>
      <c r="F4" s="5"/>
      <c r="G4" s="5"/>
      <c r="H4" s="5"/>
      <c r="I4" s="5"/>
    </row>
    <row r="5" spans="2:12" ht="13.5" customHeight="1">
      <c r="B5" s="4"/>
      <c r="C5" s="46" t="s">
        <v>39</v>
      </c>
      <c r="D5" s="5"/>
      <c r="E5" s="5"/>
      <c r="F5" s="5"/>
      <c r="G5" s="5"/>
      <c r="H5" s="5"/>
      <c r="I5" s="5"/>
      <c r="K5" s="138" t="s">
        <v>63</v>
      </c>
      <c r="L5" s="138"/>
    </row>
    <row r="6" spans="2:12" ht="13.5" customHeight="1">
      <c r="B6" s="4"/>
      <c r="C6" s="72"/>
      <c r="D6" s="5"/>
      <c r="E6" s="5"/>
      <c r="F6" s="5"/>
      <c r="G6" s="5"/>
      <c r="H6" s="5"/>
      <c r="I6" s="5"/>
      <c r="K6" s="138" t="s">
        <v>64</v>
      </c>
      <c r="L6" s="138"/>
    </row>
    <row r="7" spans="2:9" ht="13.5" customHeight="1">
      <c r="B7" s="4"/>
      <c r="C7" s="5"/>
      <c r="D7" s="5"/>
      <c r="E7" s="5"/>
      <c r="F7" s="5"/>
      <c r="G7" s="5"/>
      <c r="H7" s="5"/>
      <c r="I7" s="5"/>
    </row>
    <row r="8" spans="2:9" ht="17.25" customHeight="1">
      <c r="B8" s="4"/>
      <c r="C8" s="5"/>
      <c r="D8" s="5"/>
      <c r="E8" s="84" t="s">
        <v>23</v>
      </c>
      <c r="F8" s="5"/>
      <c r="G8" s="85"/>
      <c r="H8" s="82"/>
      <c r="I8" s="5"/>
    </row>
    <row r="9" ht="13.5" customHeight="1">
      <c r="B9" s="4"/>
    </row>
    <row r="10" spans="2:12" ht="13.5" customHeight="1">
      <c r="B10" s="4"/>
      <c r="E10" s="6"/>
      <c r="F10" s="5"/>
      <c r="G10" s="81"/>
      <c r="H10" s="83"/>
      <c r="I10" s="5"/>
      <c r="K10" s="48"/>
      <c r="L10" s="3" t="s">
        <v>29</v>
      </c>
    </row>
    <row r="11" spans="3:12" ht="13.5" customHeight="1">
      <c r="C11" s="23"/>
      <c r="E11" s="7" t="s">
        <v>1</v>
      </c>
      <c r="H11" s="72" t="s">
        <v>0</v>
      </c>
      <c r="I11" s="5"/>
      <c r="K11" s="49"/>
      <c r="L11" s="3" t="s">
        <v>30</v>
      </c>
    </row>
    <row r="12" spans="5:12" ht="14.25" customHeight="1">
      <c r="E12" s="92" t="s">
        <v>48</v>
      </c>
      <c r="F12" s="6"/>
      <c r="H12" s="92" t="s">
        <v>51</v>
      </c>
      <c r="K12" s="47"/>
      <c r="L12" s="3" t="s">
        <v>31</v>
      </c>
    </row>
    <row r="13" spans="3:12" ht="13.5" customHeight="1">
      <c r="C13" s="7"/>
      <c r="E13" s="94" t="s">
        <v>49</v>
      </c>
      <c r="F13" s="6"/>
      <c r="H13" s="92" t="s">
        <v>42</v>
      </c>
      <c r="K13" s="90"/>
      <c r="L13" s="3" t="s">
        <v>32</v>
      </c>
    </row>
    <row r="14" spans="2:12" ht="13.5" customHeight="1">
      <c r="B14" s="3"/>
      <c r="C14" s="7"/>
      <c r="F14" s="6"/>
      <c r="H14" s="93" t="s">
        <v>52</v>
      </c>
      <c r="K14" s="89"/>
      <c r="L14" s="3" t="s">
        <v>33</v>
      </c>
    </row>
    <row r="15" spans="2:8" ht="13.5" customHeight="1">
      <c r="B15" s="3"/>
      <c r="C15" s="7"/>
      <c r="E15" s="92" t="s">
        <v>50</v>
      </c>
      <c r="F15" s="6"/>
      <c r="G15" s="6"/>
      <c r="H15" s="6"/>
    </row>
    <row r="16" spans="2:8" ht="13.5" customHeight="1">
      <c r="B16" s="3"/>
      <c r="C16" s="7"/>
      <c r="E16" s="93" t="s">
        <v>40</v>
      </c>
      <c r="F16" s="6"/>
      <c r="G16" s="6"/>
      <c r="H16" s="6"/>
    </row>
    <row r="17" spans="2:8" ht="13.5" customHeight="1">
      <c r="B17" s="3"/>
      <c r="C17" s="7"/>
      <c r="E17" s="92" t="s">
        <v>41</v>
      </c>
      <c r="F17" s="6"/>
      <c r="G17" s="6"/>
      <c r="H17" s="6"/>
    </row>
    <row r="18" spans="3:8" ht="13.5" customHeight="1">
      <c r="C18" s="5"/>
      <c r="D18" s="9"/>
      <c r="E18" s="9"/>
      <c r="F18" s="10"/>
      <c r="G18" s="6"/>
      <c r="H18" s="9"/>
    </row>
    <row r="19" spans="3:11" ht="13.5" customHeight="1" thickBot="1">
      <c r="C19" s="12" t="s">
        <v>27</v>
      </c>
      <c r="D19" s="9"/>
      <c r="E19" s="9"/>
      <c r="F19" s="10"/>
      <c r="G19" s="6"/>
      <c r="H19" s="9"/>
      <c r="K19" s="11"/>
    </row>
    <row r="20" spans="3:12" ht="13.5" customHeight="1" thickBot="1">
      <c r="C20" s="13" t="s">
        <v>2</v>
      </c>
      <c r="D20" s="101" t="s">
        <v>36</v>
      </c>
      <c r="E20" s="102"/>
      <c r="F20" s="14" t="s">
        <v>3</v>
      </c>
      <c r="G20" s="13" t="s">
        <v>4</v>
      </c>
      <c r="H20" s="103" t="s">
        <v>5</v>
      </c>
      <c r="I20" s="104"/>
      <c r="K20" s="76" t="s">
        <v>17</v>
      </c>
      <c r="L20" s="77" t="s">
        <v>18</v>
      </c>
    </row>
    <row r="21" spans="3:12" ht="13.5" customHeight="1">
      <c r="C21" s="131" t="str">
        <f>IF(AND(G21="OK",G22="OK",G23="OK",G24="OK",G25="OK"),"OK","ERROR")</f>
        <v>OK</v>
      </c>
      <c r="D21" s="119" t="s">
        <v>53</v>
      </c>
      <c r="E21" s="120"/>
      <c r="F21" s="16">
        <v>25</v>
      </c>
      <c r="G21" s="17" t="str">
        <f>IF(OR(F21=25,F21=12.5,F21=6.25),"OK","Err")</f>
        <v>OK</v>
      </c>
      <c r="H21" s="105" t="s">
        <v>20</v>
      </c>
      <c r="I21" s="106"/>
      <c r="K21" s="73">
        <v>25</v>
      </c>
      <c r="L21" s="73">
        <v>25</v>
      </c>
    </row>
    <row r="22" spans="3:20" ht="13.5" customHeight="1">
      <c r="C22" s="132"/>
      <c r="D22" s="107" t="s">
        <v>54</v>
      </c>
      <c r="E22" s="115"/>
      <c r="F22" s="18">
        <v>433.075</v>
      </c>
      <c r="G22" s="19" t="str">
        <f>IF(F22&lt;1201,"OK","Err")</f>
        <v>OK</v>
      </c>
      <c r="H22" s="107" t="s">
        <v>21</v>
      </c>
      <c r="I22" s="108"/>
      <c r="K22" s="74">
        <v>869.725</v>
      </c>
      <c r="L22" s="74">
        <v>433.2</v>
      </c>
      <c r="N22" s="20"/>
      <c r="O22" s="20"/>
      <c r="P22" s="20"/>
      <c r="Q22" s="20"/>
      <c r="R22" s="20"/>
      <c r="S22" s="20"/>
      <c r="T22" s="20"/>
    </row>
    <row r="23" spans="2:20" ht="13.5" customHeight="1">
      <c r="B23" s="8"/>
      <c r="C23" s="132"/>
      <c r="D23" s="97" t="s">
        <v>6</v>
      </c>
      <c r="E23" s="97"/>
      <c r="F23" s="21">
        <v>25</v>
      </c>
      <c r="G23" s="22" t="str">
        <f>IF(OR(F23=50,F23=25,F23=12.5),"OK","Err")</f>
        <v>OK</v>
      </c>
      <c r="H23" s="107" t="s">
        <v>22</v>
      </c>
      <c r="I23" s="108"/>
      <c r="K23" s="75">
        <v>25</v>
      </c>
      <c r="L23" s="75">
        <v>25</v>
      </c>
      <c r="N23" s="23"/>
      <c r="O23" s="25"/>
      <c r="P23" s="25"/>
      <c r="Q23" s="10"/>
      <c r="R23" s="25"/>
      <c r="S23" s="25"/>
      <c r="T23" s="23"/>
    </row>
    <row r="24" spans="2:20" ht="13.5" customHeight="1">
      <c r="B24" s="8"/>
      <c r="C24" s="132"/>
      <c r="D24" s="107" t="s">
        <v>7</v>
      </c>
      <c r="E24" s="115"/>
      <c r="F24" s="21">
        <v>69</v>
      </c>
      <c r="G24" s="26" t="str">
        <f>IF(F24&lt;=80,"OK","Err")</f>
        <v>OK</v>
      </c>
      <c r="H24" s="107" t="s">
        <v>26</v>
      </c>
      <c r="I24" s="108"/>
      <c r="K24" s="75">
        <v>5</v>
      </c>
      <c r="L24" s="75">
        <v>63</v>
      </c>
      <c r="N24" s="23"/>
      <c r="O24" s="25"/>
      <c r="P24" s="25"/>
      <c r="Q24" s="10"/>
      <c r="R24" s="25"/>
      <c r="S24" s="25"/>
      <c r="T24" s="23"/>
    </row>
    <row r="25" spans="2:20" ht="13.5" customHeight="1" thickBot="1">
      <c r="B25" s="11"/>
      <c r="C25" s="133"/>
      <c r="D25" s="96" t="s">
        <v>8</v>
      </c>
      <c r="E25" s="96"/>
      <c r="F25" s="27">
        <v>64</v>
      </c>
      <c r="G25" s="28" t="str">
        <f>IF(OR(F25=64,F25=128),"OK","Err")</f>
        <v>OK</v>
      </c>
      <c r="H25" s="99" t="s">
        <v>19</v>
      </c>
      <c r="I25" s="100"/>
      <c r="K25" s="75">
        <v>64</v>
      </c>
      <c r="L25" s="75">
        <v>64</v>
      </c>
      <c r="M25" s="24"/>
      <c r="N25" s="23"/>
      <c r="O25" s="25"/>
      <c r="P25" s="25"/>
      <c r="Q25" s="10"/>
      <c r="R25" s="25"/>
      <c r="S25" s="25"/>
      <c r="T25" s="23"/>
    </row>
    <row r="26" spans="2:20" ht="13.5" customHeight="1">
      <c r="B26" s="11"/>
      <c r="C26" s="29"/>
      <c r="D26" s="30"/>
      <c r="E26" s="30"/>
      <c r="F26" s="31"/>
      <c r="G26" s="32"/>
      <c r="H26" s="9"/>
      <c r="I26" s="9"/>
      <c r="K26" s="11"/>
      <c r="L26" s="23"/>
      <c r="M26" s="24"/>
      <c r="N26" s="23"/>
      <c r="O26" s="25"/>
      <c r="P26" s="25"/>
      <c r="Q26" s="10"/>
      <c r="R26" s="25"/>
      <c r="S26" s="25"/>
      <c r="T26" s="23"/>
    </row>
    <row r="27" spans="2:20" ht="13.5" customHeight="1" thickBot="1">
      <c r="B27" s="11"/>
      <c r="C27" s="33" t="s">
        <v>28</v>
      </c>
      <c r="D27" s="30"/>
      <c r="E27" s="30"/>
      <c r="F27" s="31"/>
      <c r="G27" s="32"/>
      <c r="H27" s="9"/>
      <c r="I27" s="9"/>
      <c r="K27" s="11"/>
      <c r="L27" s="23"/>
      <c r="M27" s="24"/>
      <c r="N27" s="23"/>
      <c r="O27" s="25"/>
      <c r="P27" s="25"/>
      <c r="Q27" s="10"/>
      <c r="R27" s="25"/>
      <c r="S27" s="25"/>
      <c r="T27" s="23"/>
    </row>
    <row r="28" spans="2:20" ht="13.5" customHeight="1" thickBot="1">
      <c r="B28" s="11"/>
      <c r="C28" s="13"/>
      <c r="D28" s="101" t="s">
        <v>36</v>
      </c>
      <c r="E28" s="102"/>
      <c r="F28" s="15" t="s">
        <v>3</v>
      </c>
      <c r="G28" s="34"/>
      <c r="H28" s="118" t="s">
        <v>9</v>
      </c>
      <c r="I28" s="104"/>
      <c r="M28" s="24"/>
      <c r="N28" s="23"/>
      <c r="O28" s="25"/>
      <c r="P28" s="25"/>
      <c r="Q28" s="10"/>
      <c r="R28" s="25"/>
      <c r="S28" s="25"/>
      <c r="T28" s="23"/>
    </row>
    <row r="29" spans="2:20" ht="13.5" customHeight="1">
      <c r="B29" s="11"/>
      <c r="C29" s="35"/>
      <c r="D29" s="116" t="s">
        <v>38</v>
      </c>
      <c r="E29" s="117"/>
      <c r="F29" s="36">
        <v>21.25</v>
      </c>
      <c r="G29" s="37"/>
      <c r="H29" s="116" t="s">
        <v>10</v>
      </c>
      <c r="I29" s="122"/>
      <c r="K29" s="23"/>
      <c r="M29" s="24"/>
      <c r="N29" s="23"/>
      <c r="O29" s="25"/>
      <c r="P29" s="25"/>
      <c r="Q29" s="10"/>
      <c r="R29" s="25"/>
      <c r="S29" s="25"/>
      <c r="T29" s="23"/>
    </row>
    <row r="30" spans="2:20" ht="13.5" customHeight="1" thickBot="1">
      <c r="B30" s="11"/>
      <c r="C30" s="38"/>
      <c r="D30" s="99" t="s">
        <v>11</v>
      </c>
      <c r="E30" s="134"/>
      <c r="F30" s="39">
        <v>21.7</v>
      </c>
      <c r="G30" s="40"/>
      <c r="H30" s="99" t="s">
        <v>10</v>
      </c>
      <c r="I30" s="100"/>
      <c r="K30" s="11"/>
      <c r="L30" s="23"/>
      <c r="M30" s="24"/>
      <c r="N30" s="23"/>
      <c r="O30" s="25"/>
      <c r="P30" s="25"/>
      <c r="Q30" s="10"/>
      <c r="R30" s="25"/>
      <c r="S30" s="25"/>
      <c r="T30" s="23"/>
    </row>
    <row r="31" spans="2:20" ht="13.5" customHeight="1">
      <c r="B31" s="11"/>
      <c r="C31" s="29"/>
      <c r="D31" s="30"/>
      <c r="E31" s="30"/>
      <c r="F31" s="31"/>
      <c r="G31" s="32"/>
      <c r="H31" s="9"/>
      <c r="I31" s="9"/>
      <c r="K31" s="11"/>
      <c r="L31" s="23"/>
      <c r="M31" s="24"/>
      <c r="N31" s="23"/>
      <c r="O31" s="25"/>
      <c r="P31" s="25"/>
      <c r="Q31" s="10"/>
      <c r="R31" s="25"/>
      <c r="S31" s="25"/>
      <c r="T31" s="23"/>
    </row>
    <row r="32" spans="2:20" ht="13.5" customHeight="1" thickBot="1">
      <c r="B32" s="11"/>
      <c r="C32" s="33" t="s">
        <v>61</v>
      </c>
      <c r="D32" s="30"/>
      <c r="E32" s="30"/>
      <c r="F32" s="31"/>
      <c r="G32" s="41"/>
      <c r="H32" s="30"/>
      <c r="I32" s="30"/>
      <c r="K32" s="11"/>
      <c r="L32" s="23"/>
      <c r="M32" s="24"/>
      <c r="N32" s="23"/>
      <c r="O32" s="25"/>
      <c r="P32" s="25"/>
      <c r="Q32" s="10"/>
      <c r="R32" s="25"/>
      <c r="S32" s="25"/>
      <c r="T32" s="23"/>
    </row>
    <row r="33" spans="2:20" ht="13.5" customHeight="1" thickBot="1">
      <c r="B33" s="11"/>
      <c r="C33" s="13" t="s">
        <v>2</v>
      </c>
      <c r="D33" s="101" t="s">
        <v>37</v>
      </c>
      <c r="E33" s="102"/>
      <c r="F33" s="14" t="s">
        <v>3</v>
      </c>
      <c r="G33" s="13" t="s">
        <v>4</v>
      </c>
      <c r="H33" s="103" t="s">
        <v>5</v>
      </c>
      <c r="I33" s="104"/>
      <c r="K33" s="11"/>
      <c r="L33" s="23"/>
      <c r="M33" s="24"/>
      <c r="N33" s="23"/>
      <c r="O33" s="25"/>
      <c r="P33" s="25"/>
      <c r="Q33" s="10"/>
      <c r="R33" s="25"/>
      <c r="S33" s="25"/>
      <c r="T33" s="23"/>
    </row>
    <row r="34" spans="2:20" ht="13.5" customHeight="1">
      <c r="B34" s="11"/>
      <c r="C34" s="131" t="str">
        <f>IF(AND(G34="OK",G35="OK",G36="OK",G37="OK",G38="OK"),"OK","ERROR")</f>
        <v>OK</v>
      </c>
      <c r="D34" s="98" t="s">
        <v>12</v>
      </c>
      <c r="E34" s="98"/>
      <c r="F34" s="42">
        <f>$F$29*10^3/$F$21</f>
        <v>850</v>
      </c>
      <c r="G34" s="43" t="str">
        <f>IF(AND(F34&gt;2,F34&lt;16384),"OK","Err")</f>
        <v>OK</v>
      </c>
      <c r="H34" s="116" t="s">
        <v>13</v>
      </c>
      <c r="I34" s="122"/>
      <c r="K34" s="23"/>
      <c r="M34" s="24"/>
      <c r="N34" s="23"/>
      <c r="O34" s="25"/>
      <c r="P34" s="25"/>
      <c r="Q34" s="10"/>
      <c r="R34" s="25"/>
      <c r="S34" s="25"/>
      <c r="T34" s="23"/>
    </row>
    <row r="35" spans="2:20" ht="13.5" customHeight="1">
      <c r="B35" s="11"/>
      <c r="C35" s="132"/>
      <c r="D35" s="97" t="s">
        <v>59</v>
      </c>
      <c r="E35" s="97"/>
      <c r="F35" s="44">
        <f>MIN(H47:H126)</f>
        <v>257</v>
      </c>
      <c r="G35" s="26" t="str">
        <f>IF(OR(F35&gt;2,F35=0),"OK","Err")</f>
        <v>OK</v>
      </c>
      <c r="H35" s="107" t="s">
        <v>14</v>
      </c>
      <c r="I35" s="121"/>
      <c r="K35" s="23"/>
      <c r="N35" s="23"/>
      <c r="O35" s="25"/>
      <c r="P35" s="25"/>
      <c r="Q35" s="10"/>
      <c r="R35" s="25"/>
      <c r="S35" s="25"/>
      <c r="T35" s="23"/>
    </row>
    <row r="36" spans="2:20" ht="13.5" customHeight="1">
      <c r="B36" s="11"/>
      <c r="C36" s="132"/>
      <c r="D36" s="97" t="s">
        <v>60</v>
      </c>
      <c r="E36" s="97"/>
      <c r="F36" s="44">
        <f>MAX(H47:H126)</f>
        <v>258</v>
      </c>
      <c r="G36" s="26" t="str">
        <f>IF(F36&lt;2048,"OK","Err")</f>
        <v>OK</v>
      </c>
      <c r="H36" s="107" t="s">
        <v>14</v>
      </c>
      <c r="I36" s="108"/>
      <c r="K36" s="11"/>
      <c r="L36" s="23"/>
      <c r="M36" s="24"/>
      <c r="N36" s="23"/>
      <c r="O36" s="25"/>
      <c r="P36" s="25"/>
      <c r="Q36" s="10"/>
      <c r="R36" s="25"/>
      <c r="S36" s="25"/>
      <c r="T36" s="23"/>
    </row>
    <row r="37" spans="2:20" ht="13.5" customHeight="1">
      <c r="B37" s="11"/>
      <c r="C37" s="132"/>
      <c r="D37" s="97" t="s">
        <v>43</v>
      </c>
      <c r="E37" s="97"/>
      <c r="F37" s="44">
        <f>MIN(I47:I126)</f>
        <v>0</v>
      </c>
      <c r="G37" s="26" t="str">
        <f>IF(F37&gt;=0,"OK","Err")</f>
        <v>OK</v>
      </c>
      <c r="H37" s="107" t="s">
        <v>45</v>
      </c>
      <c r="I37" s="108"/>
      <c r="K37" s="23"/>
      <c r="L37" s="23"/>
      <c r="M37" s="24"/>
      <c r="N37" s="23"/>
      <c r="O37" s="25"/>
      <c r="P37" s="25"/>
      <c r="Q37" s="10"/>
      <c r="R37" s="25"/>
      <c r="S37" s="25"/>
      <c r="T37" s="23"/>
    </row>
    <row r="38" spans="2:20" ht="13.5" customHeight="1" thickBot="1">
      <c r="B38" s="11"/>
      <c r="C38" s="133"/>
      <c r="D38" s="96" t="s">
        <v>44</v>
      </c>
      <c r="E38" s="96"/>
      <c r="F38" s="45">
        <f>MAX(I47:I126)</f>
        <v>63</v>
      </c>
      <c r="G38" s="28" t="str">
        <f>IF(F38&lt;128,"OK","Err")</f>
        <v>OK</v>
      </c>
      <c r="H38" s="99" t="s">
        <v>46</v>
      </c>
      <c r="I38" s="100"/>
      <c r="K38" s="23"/>
      <c r="L38" s="23"/>
      <c r="M38" s="24"/>
      <c r="N38" s="23"/>
      <c r="O38" s="25"/>
      <c r="P38" s="25"/>
      <c r="Q38" s="10"/>
      <c r="R38" s="25"/>
      <c r="S38" s="25"/>
      <c r="T38" s="23"/>
    </row>
    <row r="39" spans="4:20" ht="13.5" customHeight="1">
      <c r="D39" s="11"/>
      <c r="F39" s="46"/>
      <c r="K39" s="23"/>
      <c r="L39" s="23"/>
      <c r="M39" s="24"/>
      <c r="N39" s="23"/>
      <c r="O39" s="25"/>
      <c r="P39" s="25"/>
      <c r="Q39" s="10"/>
      <c r="R39" s="25"/>
      <c r="S39" s="25"/>
      <c r="T39" s="23"/>
    </row>
    <row r="40" spans="5:20" ht="13.5" customHeight="1">
      <c r="E40" s="1" t="s">
        <v>34</v>
      </c>
      <c r="H40" s="23"/>
      <c r="I40" s="23"/>
      <c r="K40" s="23"/>
      <c r="L40" s="23"/>
      <c r="M40" s="24"/>
      <c r="N40" s="23"/>
      <c r="O40" s="25"/>
      <c r="P40" s="25"/>
      <c r="Q40" s="10"/>
      <c r="R40" s="25"/>
      <c r="S40" s="25"/>
      <c r="T40" s="23"/>
    </row>
    <row r="41" spans="5:20" ht="13.5" customHeight="1">
      <c r="E41" s="6"/>
      <c r="F41" s="10"/>
      <c r="H41" s="23"/>
      <c r="I41" s="23"/>
      <c r="K41" s="23"/>
      <c r="M41" s="24"/>
      <c r="N41" s="23"/>
      <c r="O41" s="25"/>
      <c r="P41" s="25"/>
      <c r="Q41" s="10"/>
      <c r="R41" s="25"/>
      <c r="S41" s="25"/>
      <c r="T41" s="23"/>
    </row>
    <row r="42" spans="6:20" ht="13.5" customHeight="1">
      <c r="F42" s="46"/>
      <c r="I42" s="23"/>
      <c r="K42" s="23"/>
      <c r="M42" s="24"/>
      <c r="N42" s="23"/>
      <c r="O42" s="25"/>
      <c r="P42" s="25"/>
      <c r="Q42" s="10"/>
      <c r="R42" s="25"/>
      <c r="S42" s="25"/>
      <c r="T42" s="23"/>
    </row>
    <row r="43" spans="4:20" ht="13.5" customHeight="1" thickBot="1">
      <c r="D43" s="11"/>
      <c r="F43" s="46"/>
      <c r="K43" s="23"/>
      <c r="L43" s="24"/>
      <c r="M43" s="11"/>
      <c r="N43" s="23"/>
      <c r="O43" s="25"/>
      <c r="P43" s="25"/>
      <c r="Q43" s="10"/>
      <c r="R43" s="25"/>
      <c r="S43" s="25"/>
      <c r="T43" s="23"/>
    </row>
    <row r="44" spans="2:20" ht="13.5" customHeight="1">
      <c r="B44" s="109" t="s">
        <v>15</v>
      </c>
      <c r="C44" s="112" t="s">
        <v>55</v>
      </c>
      <c r="D44" s="112" t="s">
        <v>56</v>
      </c>
      <c r="E44" s="112" t="s">
        <v>57</v>
      </c>
      <c r="F44" s="78" t="s">
        <v>25</v>
      </c>
      <c r="G44" s="112" t="s">
        <v>35</v>
      </c>
      <c r="H44" s="125" t="s">
        <v>58</v>
      </c>
      <c r="I44" s="128" t="s">
        <v>47</v>
      </c>
      <c r="J44" s="8"/>
      <c r="K44" s="50"/>
      <c r="L44" s="50"/>
      <c r="M44" s="50"/>
      <c r="N44" s="50"/>
      <c r="O44" s="50"/>
      <c r="P44" s="50"/>
      <c r="Q44" s="95"/>
      <c r="R44" s="95"/>
      <c r="S44" s="50"/>
      <c r="T44" s="23"/>
    </row>
    <row r="45" spans="2:20" ht="13.5" customHeight="1">
      <c r="B45" s="110"/>
      <c r="C45" s="113"/>
      <c r="D45" s="113"/>
      <c r="E45" s="113"/>
      <c r="F45" s="79"/>
      <c r="G45" s="113"/>
      <c r="H45" s="126"/>
      <c r="I45" s="129"/>
      <c r="J45" s="8"/>
      <c r="K45" s="50"/>
      <c r="L45" s="50"/>
      <c r="M45" s="50"/>
      <c r="N45" s="50"/>
      <c r="O45" s="50"/>
      <c r="P45" s="50"/>
      <c r="Q45" s="50"/>
      <c r="R45" s="50"/>
      <c r="S45" s="50"/>
      <c r="T45" s="23"/>
    </row>
    <row r="46" spans="2:20" ht="13.5" customHeight="1" thickBot="1">
      <c r="B46" s="111"/>
      <c r="C46" s="53" t="s">
        <v>16</v>
      </c>
      <c r="D46" s="53" t="s">
        <v>16</v>
      </c>
      <c r="E46" s="54" t="s">
        <v>16</v>
      </c>
      <c r="F46" s="54" t="s">
        <v>24</v>
      </c>
      <c r="G46" s="114"/>
      <c r="H46" s="127"/>
      <c r="I46" s="130"/>
      <c r="J46" s="8"/>
      <c r="K46" s="50"/>
      <c r="L46" s="50"/>
      <c r="N46" s="50"/>
      <c r="O46" s="50"/>
      <c r="P46" s="50"/>
      <c r="Q46" s="55"/>
      <c r="R46" s="55"/>
      <c r="S46" s="50"/>
      <c r="T46" s="23"/>
    </row>
    <row r="47" spans="2:20" ht="13.5" customHeight="1">
      <c r="B47" s="56">
        <v>0</v>
      </c>
      <c r="C47" s="57">
        <f>$F$22</f>
        <v>433.075</v>
      </c>
      <c r="D47" s="58">
        <f>IF(B47&lt;$F$24,C47-$F$30,0)</f>
        <v>411.375</v>
      </c>
      <c r="E47" s="59">
        <f>G47*$F$21*10^-3</f>
        <v>411.375</v>
      </c>
      <c r="F47" s="59">
        <f>IF(B47&lt;$F$24,E47/D47*100,0)</f>
        <v>100</v>
      </c>
      <c r="G47" s="60">
        <f>INT(D47*10^3/$F$21)</f>
        <v>16455</v>
      </c>
      <c r="H47" s="86">
        <f aca="true" t="shared" si="0" ref="H47:H107">IF(G47&lt;&gt;0,INT(G47/$F$25),"void")</f>
        <v>257</v>
      </c>
      <c r="I47" s="87">
        <f>IF(G47&lt;&gt;0,INT(G47-H47*$F$25),"void")</f>
        <v>7</v>
      </c>
      <c r="J47" s="61"/>
      <c r="K47" s="11"/>
      <c r="L47" s="62"/>
      <c r="M47" s="6"/>
      <c r="N47" s="63"/>
      <c r="O47" s="63"/>
      <c r="P47" s="64"/>
      <c r="Q47" s="65"/>
      <c r="R47" s="64"/>
      <c r="S47" s="66"/>
      <c r="T47" s="66"/>
    </row>
    <row r="48" spans="2:20" ht="13.5" customHeight="1">
      <c r="B48" s="51">
        <f aca="true" t="shared" si="1" ref="B48:B125">B47+1</f>
        <v>1</v>
      </c>
      <c r="C48" s="67">
        <f>IF(B48&lt;$F$24,C47+$F$23*10^-3,0)</f>
        <v>433.1</v>
      </c>
      <c r="D48" s="58">
        <f aca="true" t="shared" si="2" ref="D48:D111">IF(B48&lt;$F$24,C48-$F$30,0)</f>
        <v>411.4</v>
      </c>
      <c r="E48" s="59">
        <f aca="true" t="shared" si="3" ref="E48:E108">G48*$F$21*10^-3</f>
        <v>411.4</v>
      </c>
      <c r="F48" s="59">
        <f aca="true" t="shared" si="4" ref="F48:F111">IF(B48&lt;$F$24,E48/D48*100,0)</f>
        <v>100</v>
      </c>
      <c r="G48" s="60">
        <f>INT(D48*10^3/$F$21)</f>
        <v>16456</v>
      </c>
      <c r="H48" s="86">
        <f t="shared" si="0"/>
        <v>257</v>
      </c>
      <c r="I48" s="87">
        <f aca="true" t="shared" si="5" ref="I48:I111">IF(G48&lt;&gt;0,INT(G48-H48*$F$25),"void")</f>
        <v>8</v>
      </c>
      <c r="J48" s="61"/>
      <c r="K48" s="50"/>
      <c r="L48" s="68"/>
      <c r="M48" s="61"/>
      <c r="N48" s="63"/>
      <c r="O48" s="63"/>
      <c r="P48" s="64"/>
      <c r="Q48" s="65"/>
      <c r="R48" s="64"/>
      <c r="S48" s="66"/>
      <c r="T48" s="66"/>
    </row>
    <row r="49" spans="2:20" ht="13.5" customHeight="1">
      <c r="B49" s="51">
        <f t="shared" si="1"/>
        <v>2</v>
      </c>
      <c r="C49" s="67">
        <f aca="true" t="shared" si="6" ref="C49:C112">IF(B49&lt;$F$24,C48+$F$23*10^-3,0)</f>
        <v>433.125</v>
      </c>
      <c r="D49" s="58">
        <f t="shared" si="2"/>
        <v>411.425</v>
      </c>
      <c r="E49" s="59">
        <f t="shared" si="3"/>
        <v>411.425</v>
      </c>
      <c r="F49" s="59">
        <f t="shared" si="4"/>
        <v>100</v>
      </c>
      <c r="G49" s="60">
        <f aca="true" t="shared" si="7" ref="G49:G108">INT(D49*10^3/$F$21)</f>
        <v>16457</v>
      </c>
      <c r="H49" s="86">
        <f t="shared" si="0"/>
        <v>257</v>
      </c>
      <c r="I49" s="87">
        <f t="shared" si="5"/>
        <v>9</v>
      </c>
      <c r="J49" s="61"/>
      <c r="K49" s="50"/>
      <c r="L49" s="68"/>
      <c r="M49" s="61"/>
      <c r="N49" s="63"/>
      <c r="O49" s="63"/>
      <c r="P49" s="64"/>
      <c r="Q49" s="65"/>
      <c r="R49" s="64"/>
      <c r="S49" s="66"/>
      <c r="T49" s="66"/>
    </row>
    <row r="50" spans="2:20" ht="13.5" customHeight="1">
      <c r="B50" s="51">
        <f t="shared" si="1"/>
        <v>3</v>
      </c>
      <c r="C50" s="67">
        <f t="shared" si="6"/>
        <v>433.15</v>
      </c>
      <c r="D50" s="58">
        <f t="shared" si="2"/>
        <v>411.45</v>
      </c>
      <c r="E50" s="59">
        <f t="shared" si="3"/>
        <v>411.45</v>
      </c>
      <c r="F50" s="59">
        <f t="shared" si="4"/>
        <v>100</v>
      </c>
      <c r="G50" s="60">
        <f t="shared" si="7"/>
        <v>16458</v>
      </c>
      <c r="H50" s="86">
        <f t="shared" si="0"/>
        <v>257</v>
      </c>
      <c r="I50" s="87">
        <f t="shared" si="5"/>
        <v>10</v>
      </c>
      <c r="J50" s="61"/>
      <c r="K50" s="50"/>
      <c r="L50" s="68"/>
      <c r="M50" s="61"/>
      <c r="N50" s="63"/>
      <c r="O50" s="63"/>
      <c r="P50" s="64"/>
      <c r="Q50" s="65"/>
      <c r="R50" s="64"/>
      <c r="S50" s="66"/>
      <c r="T50" s="66"/>
    </row>
    <row r="51" spans="2:20" ht="13.5" customHeight="1">
      <c r="B51" s="51">
        <f t="shared" si="1"/>
        <v>4</v>
      </c>
      <c r="C51" s="67">
        <f t="shared" si="6"/>
        <v>433.175</v>
      </c>
      <c r="D51" s="58">
        <f t="shared" si="2"/>
        <v>411.475</v>
      </c>
      <c r="E51" s="59">
        <f t="shared" si="3"/>
        <v>411.475</v>
      </c>
      <c r="F51" s="59">
        <f t="shared" si="4"/>
        <v>100</v>
      </c>
      <c r="G51" s="60">
        <f t="shared" si="7"/>
        <v>16459</v>
      </c>
      <c r="H51" s="86">
        <f t="shared" si="0"/>
        <v>257</v>
      </c>
      <c r="I51" s="87">
        <f t="shared" si="5"/>
        <v>11</v>
      </c>
      <c r="J51" s="61"/>
      <c r="K51" s="50"/>
      <c r="L51" s="68"/>
      <c r="M51" s="61"/>
      <c r="N51" s="63"/>
      <c r="O51" s="63"/>
      <c r="P51" s="64"/>
      <c r="Q51" s="65"/>
      <c r="R51" s="64"/>
      <c r="S51" s="66"/>
      <c r="T51" s="66"/>
    </row>
    <row r="52" spans="2:20" ht="13.5" customHeight="1">
      <c r="B52" s="51">
        <f t="shared" si="1"/>
        <v>5</v>
      </c>
      <c r="C52" s="67">
        <f t="shared" si="6"/>
        <v>433.2</v>
      </c>
      <c r="D52" s="58">
        <f t="shared" si="2"/>
        <v>411.5</v>
      </c>
      <c r="E52" s="59">
        <f t="shared" si="3"/>
        <v>411.5</v>
      </c>
      <c r="F52" s="59">
        <f t="shared" si="4"/>
        <v>100</v>
      </c>
      <c r="G52" s="60">
        <f t="shared" si="7"/>
        <v>16460</v>
      </c>
      <c r="H52" s="86">
        <f t="shared" si="0"/>
        <v>257</v>
      </c>
      <c r="I52" s="87">
        <f t="shared" si="5"/>
        <v>12</v>
      </c>
      <c r="J52" s="61"/>
      <c r="K52" s="50"/>
      <c r="L52" s="68"/>
      <c r="M52" s="61"/>
      <c r="N52" s="63"/>
      <c r="O52" s="63"/>
      <c r="P52" s="64"/>
      <c r="Q52" s="65"/>
      <c r="R52" s="64"/>
      <c r="S52" s="66"/>
      <c r="T52" s="66"/>
    </row>
    <row r="53" spans="2:20" ht="13.5" customHeight="1">
      <c r="B53" s="51">
        <f t="shared" si="1"/>
        <v>6</v>
      </c>
      <c r="C53" s="67">
        <f t="shared" si="6"/>
        <v>433.225</v>
      </c>
      <c r="D53" s="58">
        <f t="shared" si="2"/>
        <v>411.525</v>
      </c>
      <c r="E53" s="59">
        <f t="shared" si="3"/>
        <v>411.525</v>
      </c>
      <c r="F53" s="59">
        <f t="shared" si="4"/>
        <v>100</v>
      </c>
      <c r="G53" s="60">
        <f t="shared" si="7"/>
        <v>16461</v>
      </c>
      <c r="H53" s="86">
        <f t="shared" si="0"/>
        <v>257</v>
      </c>
      <c r="I53" s="87">
        <f t="shared" si="5"/>
        <v>13</v>
      </c>
      <c r="J53" s="61"/>
      <c r="K53" s="50"/>
      <c r="L53" s="68"/>
      <c r="M53" s="61"/>
      <c r="N53" s="63"/>
      <c r="O53" s="63"/>
      <c r="P53" s="64"/>
      <c r="Q53" s="65"/>
      <c r="R53" s="64"/>
      <c r="S53" s="66"/>
      <c r="T53" s="66"/>
    </row>
    <row r="54" spans="2:20" ht="13.5" customHeight="1">
      <c r="B54" s="51">
        <f t="shared" si="1"/>
        <v>7</v>
      </c>
      <c r="C54" s="67">
        <f t="shared" si="6"/>
        <v>433.25</v>
      </c>
      <c r="D54" s="58">
        <f t="shared" si="2"/>
        <v>411.55</v>
      </c>
      <c r="E54" s="59">
        <f t="shared" si="3"/>
        <v>411.55</v>
      </c>
      <c r="F54" s="59">
        <f t="shared" si="4"/>
        <v>100</v>
      </c>
      <c r="G54" s="60">
        <f t="shared" si="7"/>
        <v>16462</v>
      </c>
      <c r="H54" s="86">
        <f t="shared" si="0"/>
        <v>257</v>
      </c>
      <c r="I54" s="87">
        <f t="shared" si="5"/>
        <v>14</v>
      </c>
      <c r="J54" s="61"/>
      <c r="K54" s="50"/>
      <c r="L54" s="68"/>
      <c r="M54" s="61"/>
      <c r="N54" s="63"/>
      <c r="O54" s="63"/>
      <c r="P54" s="64"/>
      <c r="Q54" s="65"/>
      <c r="R54" s="64"/>
      <c r="S54" s="66"/>
      <c r="T54" s="66"/>
    </row>
    <row r="55" spans="2:20" ht="13.5" customHeight="1">
      <c r="B55" s="51">
        <f t="shared" si="1"/>
        <v>8</v>
      </c>
      <c r="C55" s="67">
        <f t="shared" si="6"/>
        <v>433.275</v>
      </c>
      <c r="D55" s="58">
        <f t="shared" si="2"/>
        <v>411.575</v>
      </c>
      <c r="E55" s="59">
        <f t="shared" si="3"/>
        <v>411.575</v>
      </c>
      <c r="F55" s="59">
        <f t="shared" si="4"/>
        <v>100</v>
      </c>
      <c r="G55" s="60">
        <f t="shared" si="7"/>
        <v>16463</v>
      </c>
      <c r="H55" s="86">
        <f t="shared" si="0"/>
        <v>257</v>
      </c>
      <c r="I55" s="87">
        <f t="shared" si="5"/>
        <v>15</v>
      </c>
      <c r="J55" s="61"/>
      <c r="K55" s="50"/>
      <c r="L55" s="68"/>
      <c r="M55" s="61"/>
      <c r="N55" s="63"/>
      <c r="O55" s="63"/>
      <c r="P55" s="64"/>
      <c r="Q55" s="65"/>
      <c r="R55" s="64"/>
      <c r="S55" s="66"/>
      <c r="T55" s="66"/>
    </row>
    <row r="56" spans="2:20" ht="13.5" customHeight="1">
      <c r="B56" s="51">
        <f t="shared" si="1"/>
        <v>9</v>
      </c>
      <c r="C56" s="67">
        <f t="shared" si="6"/>
        <v>433.3</v>
      </c>
      <c r="D56" s="58">
        <f t="shared" si="2"/>
        <v>411.6</v>
      </c>
      <c r="E56" s="59">
        <f t="shared" si="3"/>
        <v>411.6</v>
      </c>
      <c r="F56" s="59">
        <f t="shared" si="4"/>
        <v>100</v>
      </c>
      <c r="G56" s="60">
        <f t="shared" si="7"/>
        <v>16464</v>
      </c>
      <c r="H56" s="86">
        <f t="shared" si="0"/>
        <v>257</v>
      </c>
      <c r="I56" s="87">
        <f t="shared" si="5"/>
        <v>16</v>
      </c>
      <c r="J56" s="61"/>
      <c r="K56" s="50"/>
      <c r="L56" s="68"/>
      <c r="M56" s="61"/>
      <c r="N56" s="63"/>
      <c r="O56" s="63"/>
      <c r="P56" s="64"/>
      <c r="Q56" s="65"/>
      <c r="R56" s="64"/>
      <c r="S56" s="66"/>
      <c r="T56" s="66"/>
    </row>
    <row r="57" spans="2:20" ht="13.5" customHeight="1">
      <c r="B57" s="51">
        <f t="shared" si="1"/>
        <v>10</v>
      </c>
      <c r="C57" s="67">
        <f t="shared" si="6"/>
        <v>433.325</v>
      </c>
      <c r="D57" s="58">
        <f t="shared" si="2"/>
        <v>411.625</v>
      </c>
      <c r="E57" s="59">
        <f t="shared" si="3"/>
        <v>411.625</v>
      </c>
      <c r="F57" s="59">
        <f t="shared" si="4"/>
        <v>100</v>
      </c>
      <c r="G57" s="60">
        <f t="shared" si="7"/>
        <v>16465</v>
      </c>
      <c r="H57" s="86">
        <f t="shared" si="0"/>
        <v>257</v>
      </c>
      <c r="I57" s="87">
        <f t="shared" si="5"/>
        <v>17</v>
      </c>
      <c r="J57" s="61"/>
      <c r="K57" s="50"/>
      <c r="L57" s="68"/>
      <c r="M57" s="61"/>
      <c r="N57" s="63"/>
      <c r="O57" s="63"/>
      <c r="P57" s="64"/>
      <c r="Q57" s="65"/>
      <c r="R57" s="64"/>
      <c r="S57" s="66"/>
      <c r="T57" s="66"/>
    </row>
    <row r="58" spans="2:20" ht="13.5" customHeight="1">
      <c r="B58" s="51">
        <f t="shared" si="1"/>
        <v>11</v>
      </c>
      <c r="C58" s="67">
        <f t="shared" si="6"/>
        <v>433.35</v>
      </c>
      <c r="D58" s="58">
        <f t="shared" si="2"/>
        <v>411.65</v>
      </c>
      <c r="E58" s="59">
        <f t="shared" si="3"/>
        <v>411.65</v>
      </c>
      <c r="F58" s="59">
        <f t="shared" si="4"/>
        <v>100</v>
      </c>
      <c r="G58" s="60">
        <f t="shared" si="7"/>
        <v>16466</v>
      </c>
      <c r="H58" s="86">
        <f t="shared" si="0"/>
        <v>257</v>
      </c>
      <c r="I58" s="87">
        <f t="shared" si="5"/>
        <v>18</v>
      </c>
      <c r="J58" s="61"/>
      <c r="K58" s="50"/>
      <c r="L58" s="68"/>
      <c r="M58" s="61"/>
      <c r="N58" s="63"/>
      <c r="O58" s="63"/>
      <c r="P58" s="64"/>
      <c r="Q58" s="65"/>
      <c r="R58" s="64"/>
      <c r="S58" s="66"/>
      <c r="T58" s="66"/>
    </row>
    <row r="59" spans="2:20" ht="13.5" customHeight="1">
      <c r="B59" s="51">
        <f t="shared" si="1"/>
        <v>12</v>
      </c>
      <c r="C59" s="67">
        <f t="shared" si="6"/>
        <v>433.375</v>
      </c>
      <c r="D59" s="58">
        <f t="shared" si="2"/>
        <v>411.675</v>
      </c>
      <c r="E59" s="59">
        <f t="shared" si="3"/>
        <v>411.675</v>
      </c>
      <c r="F59" s="59">
        <f t="shared" si="4"/>
        <v>100</v>
      </c>
      <c r="G59" s="60">
        <f t="shared" si="7"/>
        <v>16467</v>
      </c>
      <c r="H59" s="86">
        <f t="shared" si="0"/>
        <v>257</v>
      </c>
      <c r="I59" s="87">
        <f t="shared" si="5"/>
        <v>19</v>
      </c>
      <c r="J59" s="61"/>
      <c r="K59" s="50"/>
      <c r="L59" s="68"/>
      <c r="M59" s="61"/>
      <c r="N59" s="63"/>
      <c r="O59" s="63"/>
      <c r="P59" s="64"/>
      <c r="Q59" s="65"/>
      <c r="R59" s="64"/>
      <c r="S59" s="66"/>
      <c r="T59" s="66"/>
    </row>
    <row r="60" spans="2:20" ht="13.5" customHeight="1">
      <c r="B60" s="51">
        <f t="shared" si="1"/>
        <v>13</v>
      </c>
      <c r="C60" s="67">
        <f t="shared" si="6"/>
        <v>433.4</v>
      </c>
      <c r="D60" s="58">
        <f t="shared" si="2"/>
        <v>411.7</v>
      </c>
      <c r="E60" s="59">
        <f t="shared" si="3"/>
        <v>411.7</v>
      </c>
      <c r="F60" s="59">
        <f t="shared" si="4"/>
        <v>100</v>
      </c>
      <c r="G60" s="60">
        <f t="shared" si="7"/>
        <v>16468</v>
      </c>
      <c r="H60" s="86">
        <f t="shared" si="0"/>
        <v>257</v>
      </c>
      <c r="I60" s="87">
        <f t="shared" si="5"/>
        <v>20</v>
      </c>
      <c r="J60" s="61"/>
      <c r="K60" s="50"/>
      <c r="L60" s="68"/>
      <c r="M60" s="61"/>
      <c r="N60" s="63"/>
      <c r="O60" s="63"/>
      <c r="P60" s="64"/>
      <c r="Q60" s="65"/>
      <c r="R60" s="64"/>
      <c r="S60" s="66"/>
      <c r="T60" s="66"/>
    </row>
    <row r="61" spans="2:20" ht="13.5" customHeight="1">
      <c r="B61" s="51">
        <f t="shared" si="1"/>
        <v>14</v>
      </c>
      <c r="C61" s="67">
        <f t="shared" si="6"/>
        <v>433.425</v>
      </c>
      <c r="D61" s="58">
        <f t="shared" si="2"/>
        <v>411.725</v>
      </c>
      <c r="E61" s="59">
        <f t="shared" si="3"/>
        <v>411.725</v>
      </c>
      <c r="F61" s="59">
        <f t="shared" si="4"/>
        <v>100</v>
      </c>
      <c r="G61" s="60">
        <f t="shared" si="7"/>
        <v>16469</v>
      </c>
      <c r="H61" s="86">
        <f t="shared" si="0"/>
        <v>257</v>
      </c>
      <c r="I61" s="87">
        <f t="shared" si="5"/>
        <v>21</v>
      </c>
      <c r="J61" s="61"/>
      <c r="K61" s="50"/>
      <c r="L61" s="68"/>
      <c r="M61" s="61"/>
      <c r="N61" s="63"/>
      <c r="O61" s="63"/>
      <c r="P61" s="64"/>
      <c r="Q61" s="65"/>
      <c r="R61" s="64"/>
      <c r="S61" s="66"/>
      <c r="T61" s="66"/>
    </row>
    <row r="62" spans="2:20" ht="13.5" customHeight="1">
      <c r="B62" s="51">
        <f t="shared" si="1"/>
        <v>15</v>
      </c>
      <c r="C62" s="67">
        <f t="shared" si="6"/>
        <v>433.45</v>
      </c>
      <c r="D62" s="58">
        <f t="shared" si="2"/>
        <v>411.75</v>
      </c>
      <c r="E62" s="59">
        <f t="shared" si="3"/>
        <v>411.75</v>
      </c>
      <c r="F62" s="59">
        <f t="shared" si="4"/>
        <v>100</v>
      </c>
      <c r="G62" s="60">
        <f t="shared" si="7"/>
        <v>16470</v>
      </c>
      <c r="H62" s="86">
        <f t="shared" si="0"/>
        <v>257</v>
      </c>
      <c r="I62" s="87">
        <f t="shared" si="5"/>
        <v>22</v>
      </c>
      <c r="J62" s="61"/>
      <c r="K62" s="50"/>
      <c r="L62" s="68"/>
      <c r="M62" s="61"/>
      <c r="N62" s="63"/>
      <c r="O62" s="63"/>
      <c r="P62" s="64"/>
      <c r="Q62" s="65"/>
      <c r="R62" s="64"/>
      <c r="S62" s="66"/>
      <c r="T62" s="66"/>
    </row>
    <row r="63" spans="2:20" ht="13.5" customHeight="1">
      <c r="B63" s="51">
        <f t="shared" si="1"/>
        <v>16</v>
      </c>
      <c r="C63" s="67">
        <f t="shared" si="6"/>
        <v>433.475</v>
      </c>
      <c r="D63" s="58">
        <f t="shared" si="2"/>
        <v>411.775</v>
      </c>
      <c r="E63" s="59">
        <f t="shared" si="3"/>
        <v>411.775</v>
      </c>
      <c r="F63" s="59">
        <f t="shared" si="4"/>
        <v>100</v>
      </c>
      <c r="G63" s="60">
        <f t="shared" si="7"/>
        <v>16471</v>
      </c>
      <c r="H63" s="86">
        <f t="shared" si="0"/>
        <v>257</v>
      </c>
      <c r="I63" s="87">
        <f t="shared" si="5"/>
        <v>23</v>
      </c>
      <c r="J63" s="61"/>
      <c r="K63" s="50"/>
      <c r="L63" s="68"/>
      <c r="M63" s="61"/>
      <c r="N63" s="63"/>
      <c r="O63" s="63"/>
      <c r="P63" s="64"/>
      <c r="Q63" s="65"/>
      <c r="R63" s="64"/>
      <c r="S63" s="66"/>
      <c r="T63" s="66"/>
    </row>
    <row r="64" spans="2:20" ht="13.5" customHeight="1">
      <c r="B64" s="51">
        <f t="shared" si="1"/>
        <v>17</v>
      </c>
      <c r="C64" s="67">
        <f t="shared" si="6"/>
        <v>433.5</v>
      </c>
      <c r="D64" s="58">
        <f t="shared" si="2"/>
        <v>411.8</v>
      </c>
      <c r="E64" s="59">
        <f t="shared" si="3"/>
        <v>411.8</v>
      </c>
      <c r="F64" s="59">
        <f t="shared" si="4"/>
        <v>100</v>
      </c>
      <c r="G64" s="60">
        <f t="shared" si="7"/>
        <v>16472</v>
      </c>
      <c r="H64" s="86">
        <f t="shared" si="0"/>
        <v>257</v>
      </c>
      <c r="I64" s="87">
        <f t="shared" si="5"/>
        <v>24</v>
      </c>
      <c r="J64" s="61"/>
      <c r="K64" s="50"/>
      <c r="L64" s="68"/>
      <c r="M64" s="61"/>
      <c r="N64" s="63"/>
      <c r="O64" s="63"/>
      <c r="P64" s="64"/>
      <c r="Q64" s="65"/>
      <c r="R64" s="64"/>
      <c r="S64" s="66"/>
      <c r="T64" s="66"/>
    </row>
    <row r="65" spans="2:20" ht="13.5" customHeight="1">
      <c r="B65" s="51">
        <f t="shared" si="1"/>
        <v>18</v>
      </c>
      <c r="C65" s="67">
        <f t="shared" si="6"/>
        <v>433.525</v>
      </c>
      <c r="D65" s="58">
        <f t="shared" si="2"/>
        <v>411.825</v>
      </c>
      <c r="E65" s="59">
        <f t="shared" si="3"/>
        <v>411.825</v>
      </c>
      <c r="F65" s="59">
        <f t="shared" si="4"/>
        <v>100</v>
      </c>
      <c r="G65" s="60">
        <f t="shared" si="7"/>
        <v>16473</v>
      </c>
      <c r="H65" s="86">
        <f t="shared" si="0"/>
        <v>257</v>
      </c>
      <c r="I65" s="87">
        <f t="shared" si="5"/>
        <v>25</v>
      </c>
      <c r="J65" s="61"/>
      <c r="K65" s="50"/>
      <c r="L65" s="68"/>
      <c r="M65" s="61"/>
      <c r="N65" s="63"/>
      <c r="O65" s="63"/>
      <c r="P65" s="64"/>
      <c r="Q65" s="65"/>
      <c r="R65" s="64"/>
      <c r="S65" s="66"/>
      <c r="T65" s="66"/>
    </row>
    <row r="66" spans="2:20" ht="13.5" customHeight="1">
      <c r="B66" s="51">
        <f t="shared" si="1"/>
        <v>19</v>
      </c>
      <c r="C66" s="67">
        <f t="shared" si="6"/>
        <v>433.55</v>
      </c>
      <c r="D66" s="58">
        <f t="shared" si="2"/>
        <v>411.85</v>
      </c>
      <c r="E66" s="59">
        <f t="shared" si="3"/>
        <v>411.85</v>
      </c>
      <c r="F66" s="59">
        <f t="shared" si="4"/>
        <v>100</v>
      </c>
      <c r="G66" s="60">
        <f t="shared" si="7"/>
        <v>16474</v>
      </c>
      <c r="H66" s="86">
        <f t="shared" si="0"/>
        <v>257</v>
      </c>
      <c r="I66" s="87">
        <f t="shared" si="5"/>
        <v>26</v>
      </c>
      <c r="J66" s="61"/>
      <c r="K66" s="50"/>
      <c r="L66" s="68"/>
      <c r="M66" s="61"/>
      <c r="N66" s="63"/>
      <c r="O66" s="63"/>
      <c r="P66" s="64"/>
      <c r="Q66" s="65"/>
      <c r="R66" s="64"/>
      <c r="S66" s="66"/>
      <c r="T66" s="66"/>
    </row>
    <row r="67" spans="2:20" ht="13.5" customHeight="1">
      <c r="B67" s="51">
        <f t="shared" si="1"/>
        <v>20</v>
      </c>
      <c r="C67" s="67">
        <f t="shared" si="6"/>
        <v>433.575</v>
      </c>
      <c r="D67" s="58">
        <f t="shared" si="2"/>
        <v>411.875</v>
      </c>
      <c r="E67" s="59">
        <f t="shared" si="3"/>
        <v>411.875</v>
      </c>
      <c r="F67" s="59">
        <f t="shared" si="4"/>
        <v>100</v>
      </c>
      <c r="G67" s="60">
        <f t="shared" si="7"/>
        <v>16475</v>
      </c>
      <c r="H67" s="86">
        <f t="shared" si="0"/>
        <v>257</v>
      </c>
      <c r="I67" s="87">
        <f t="shared" si="5"/>
        <v>27</v>
      </c>
      <c r="J67" s="61"/>
      <c r="K67" s="50"/>
      <c r="L67" s="68"/>
      <c r="M67" s="61"/>
      <c r="N67" s="63"/>
      <c r="O67" s="63"/>
      <c r="P67" s="64"/>
      <c r="Q67" s="65"/>
      <c r="R67" s="64"/>
      <c r="S67" s="66"/>
      <c r="T67" s="66"/>
    </row>
    <row r="68" spans="2:20" ht="13.5" customHeight="1">
      <c r="B68" s="51">
        <f t="shared" si="1"/>
        <v>21</v>
      </c>
      <c r="C68" s="67">
        <f t="shared" si="6"/>
        <v>433.6</v>
      </c>
      <c r="D68" s="58">
        <f t="shared" si="2"/>
        <v>411.9</v>
      </c>
      <c r="E68" s="59">
        <f t="shared" si="3"/>
        <v>411.9</v>
      </c>
      <c r="F68" s="59">
        <f t="shared" si="4"/>
        <v>100</v>
      </c>
      <c r="G68" s="60">
        <f t="shared" si="7"/>
        <v>16476</v>
      </c>
      <c r="H68" s="86">
        <f t="shared" si="0"/>
        <v>257</v>
      </c>
      <c r="I68" s="87">
        <f t="shared" si="5"/>
        <v>28</v>
      </c>
      <c r="J68" s="61"/>
      <c r="K68" s="50"/>
      <c r="L68" s="68"/>
      <c r="M68" s="61"/>
      <c r="N68" s="63"/>
      <c r="O68" s="63"/>
      <c r="P68" s="64"/>
      <c r="Q68" s="65"/>
      <c r="R68" s="64"/>
      <c r="S68" s="66"/>
      <c r="T68" s="66"/>
    </row>
    <row r="69" spans="2:20" ht="13.5" customHeight="1">
      <c r="B69" s="51">
        <f t="shared" si="1"/>
        <v>22</v>
      </c>
      <c r="C69" s="67">
        <f t="shared" si="6"/>
        <v>433.625</v>
      </c>
      <c r="D69" s="58">
        <f t="shared" si="2"/>
        <v>411.925</v>
      </c>
      <c r="E69" s="59">
        <f t="shared" si="3"/>
        <v>411.925</v>
      </c>
      <c r="F69" s="59">
        <f t="shared" si="4"/>
        <v>100</v>
      </c>
      <c r="G69" s="60">
        <f t="shared" si="7"/>
        <v>16477</v>
      </c>
      <c r="H69" s="86">
        <f t="shared" si="0"/>
        <v>257</v>
      </c>
      <c r="I69" s="87">
        <f t="shared" si="5"/>
        <v>29</v>
      </c>
      <c r="J69" s="61"/>
      <c r="K69" s="50"/>
      <c r="L69" s="68"/>
      <c r="M69" s="61"/>
      <c r="N69" s="63"/>
      <c r="O69" s="63"/>
      <c r="P69" s="64"/>
      <c r="Q69" s="65"/>
      <c r="R69" s="64"/>
      <c r="S69" s="66"/>
      <c r="T69" s="66"/>
    </row>
    <row r="70" spans="2:20" ht="13.5" customHeight="1">
      <c r="B70" s="51">
        <f t="shared" si="1"/>
        <v>23</v>
      </c>
      <c r="C70" s="67">
        <f t="shared" si="6"/>
        <v>433.65</v>
      </c>
      <c r="D70" s="58">
        <f t="shared" si="2"/>
        <v>411.95</v>
      </c>
      <c r="E70" s="59">
        <f t="shared" si="3"/>
        <v>411.95</v>
      </c>
      <c r="F70" s="59">
        <f t="shared" si="4"/>
        <v>100</v>
      </c>
      <c r="G70" s="60">
        <f t="shared" si="7"/>
        <v>16478</v>
      </c>
      <c r="H70" s="86">
        <f t="shared" si="0"/>
        <v>257</v>
      </c>
      <c r="I70" s="87">
        <f t="shared" si="5"/>
        <v>30</v>
      </c>
      <c r="J70" s="61"/>
      <c r="K70" s="50"/>
      <c r="L70" s="68"/>
      <c r="M70" s="61"/>
      <c r="N70" s="63"/>
      <c r="O70" s="63"/>
      <c r="P70" s="64"/>
      <c r="Q70" s="65"/>
      <c r="R70" s="64"/>
      <c r="S70" s="66"/>
      <c r="T70" s="66"/>
    </row>
    <row r="71" spans="2:20" ht="13.5" customHeight="1">
      <c r="B71" s="51">
        <f t="shared" si="1"/>
        <v>24</v>
      </c>
      <c r="C71" s="67">
        <f t="shared" si="6"/>
        <v>433.675</v>
      </c>
      <c r="D71" s="58">
        <f t="shared" si="2"/>
        <v>411.975</v>
      </c>
      <c r="E71" s="59">
        <f t="shared" si="3"/>
        <v>411.975</v>
      </c>
      <c r="F71" s="59">
        <f t="shared" si="4"/>
        <v>100</v>
      </c>
      <c r="G71" s="60">
        <f t="shared" si="7"/>
        <v>16479</v>
      </c>
      <c r="H71" s="86">
        <f t="shared" si="0"/>
        <v>257</v>
      </c>
      <c r="I71" s="87">
        <f t="shared" si="5"/>
        <v>31</v>
      </c>
      <c r="J71" s="61"/>
      <c r="K71" s="50"/>
      <c r="L71" s="68"/>
      <c r="M71" s="61"/>
      <c r="N71" s="63"/>
      <c r="O71" s="63"/>
      <c r="P71" s="64"/>
      <c r="Q71" s="65"/>
      <c r="R71" s="64"/>
      <c r="S71" s="66"/>
      <c r="T71" s="66"/>
    </row>
    <row r="72" spans="2:20" ht="13.5" customHeight="1">
      <c r="B72" s="51">
        <f t="shared" si="1"/>
        <v>25</v>
      </c>
      <c r="C72" s="67">
        <f t="shared" si="6"/>
        <v>433.7</v>
      </c>
      <c r="D72" s="58">
        <f t="shared" si="2"/>
        <v>412</v>
      </c>
      <c r="E72" s="59">
        <f t="shared" si="3"/>
        <v>412</v>
      </c>
      <c r="F72" s="59">
        <f t="shared" si="4"/>
        <v>100</v>
      </c>
      <c r="G72" s="60">
        <f t="shared" si="7"/>
        <v>16480</v>
      </c>
      <c r="H72" s="86">
        <f t="shared" si="0"/>
        <v>257</v>
      </c>
      <c r="I72" s="87">
        <f t="shared" si="5"/>
        <v>32</v>
      </c>
      <c r="J72" s="61"/>
      <c r="K72" s="50"/>
      <c r="L72" s="68"/>
      <c r="M72" s="61"/>
      <c r="N72" s="63"/>
      <c r="O72" s="63"/>
      <c r="P72" s="64"/>
      <c r="Q72" s="65"/>
      <c r="R72" s="64"/>
      <c r="S72" s="66"/>
      <c r="T72" s="66"/>
    </row>
    <row r="73" spans="2:20" ht="13.5" customHeight="1">
      <c r="B73" s="51">
        <f t="shared" si="1"/>
        <v>26</v>
      </c>
      <c r="C73" s="67">
        <f t="shared" si="6"/>
        <v>433.725</v>
      </c>
      <c r="D73" s="58">
        <f t="shared" si="2"/>
        <v>412.025</v>
      </c>
      <c r="E73" s="59">
        <f t="shared" si="3"/>
        <v>412.025</v>
      </c>
      <c r="F73" s="59">
        <f t="shared" si="4"/>
        <v>100</v>
      </c>
      <c r="G73" s="60">
        <f t="shared" si="7"/>
        <v>16481</v>
      </c>
      <c r="H73" s="86">
        <f t="shared" si="0"/>
        <v>257</v>
      </c>
      <c r="I73" s="87">
        <f t="shared" si="5"/>
        <v>33</v>
      </c>
      <c r="J73" s="61"/>
      <c r="K73" s="50"/>
      <c r="L73" s="68"/>
      <c r="M73" s="61"/>
      <c r="N73" s="63"/>
      <c r="O73" s="63"/>
      <c r="P73" s="64"/>
      <c r="Q73" s="65"/>
      <c r="R73" s="64"/>
      <c r="S73" s="66"/>
      <c r="T73" s="66"/>
    </row>
    <row r="74" spans="2:20" ht="13.5" customHeight="1">
      <c r="B74" s="51">
        <f t="shared" si="1"/>
        <v>27</v>
      </c>
      <c r="C74" s="67">
        <f t="shared" si="6"/>
        <v>433.75</v>
      </c>
      <c r="D74" s="58">
        <f t="shared" si="2"/>
        <v>412.05</v>
      </c>
      <c r="E74" s="59">
        <f t="shared" si="3"/>
        <v>412.05</v>
      </c>
      <c r="F74" s="59">
        <f t="shared" si="4"/>
        <v>100</v>
      </c>
      <c r="G74" s="60">
        <f t="shared" si="7"/>
        <v>16482</v>
      </c>
      <c r="H74" s="86">
        <f t="shared" si="0"/>
        <v>257</v>
      </c>
      <c r="I74" s="87">
        <f t="shared" si="5"/>
        <v>34</v>
      </c>
      <c r="J74" s="61"/>
      <c r="K74" s="50"/>
      <c r="L74" s="68"/>
      <c r="M74" s="61"/>
      <c r="N74" s="63"/>
      <c r="O74" s="63"/>
      <c r="P74" s="64"/>
      <c r="Q74" s="65"/>
      <c r="R74" s="64"/>
      <c r="S74" s="66"/>
      <c r="T74" s="66"/>
    </row>
    <row r="75" spans="2:20" ht="13.5" customHeight="1">
      <c r="B75" s="51">
        <f t="shared" si="1"/>
        <v>28</v>
      </c>
      <c r="C75" s="67">
        <f t="shared" si="6"/>
        <v>433.775</v>
      </c>
      <c r="D75" s="58">
        <f t="shared" si="2"/>
        <v>412.075</v>
      </c>
      <c r="E75" s="59">
        <f t="shared" si="3"/>
        <v>412.075</v>
      </c>
      <c r="F75" s="59">
        <f t="shared" si="4"/>
        <v>100</v>
      </c>
      <c r="G75" s="60">
        <f t="shared" si="7"/>
        <v>16483</v>
      </c>
      <c r="H75" s="86">
        <f t="shared" si="0"/>
        <v>257</v>
      </c>
      <c r="I75" s="87">
        <f t="shared" si="5"/>
        <v>35</v>
      </c>
      <c r="J75" s="61"/>
      <c r="K75" s="50"/>
      <c r="L75" s="68"/>
      <c r="M75" s="61"/>
      <c r="N75" s="63"/>
      <c r="O75" s="63"/>
      <c r="P75" s="64"/>
      <c r="Q75" s="65"/>
      <c r="R75" s="64"/>
      <c r="S75" s="66"/>
      <c r="T75" s="66"/>
    </row>
    <row r="76" spans="2:20" ht="13.5" customHeight="1">
      <c r="B76" s="51">
        <f t="shared" si="1"/>
        <v>29</v>
      </c>
      <c r="C76" s="67">
        <f t="shared" si="6"/>
        <v>433.8</v>
      </c>
      <c r="D76" s="58">
        <f t="shared" si="2"/>
        <v>412.1</v>
      </c>
      <c r="E76" s="59">
        <f t="shared" si="3"/>
        <v>412.1</v>
      </c>
      <c r="F76" s="59">
        <f t="shared" si="4"/>
        <v>100</v>
      </c>
      <c r="G76" s="60">
        <f t="shared" si="7"/>
        <v>16484</v>
      </c>
      <c r="H76" s="86">
        <f t="shared" si="0"/>
        <v>257</v>
      </c>
      <c r="I76" s="87">
        <f t="shared" si="5"/>
        <v>36</v>
      </c>
      <c r="J76" s="61"/>
      <c r="K76" s="50"/>
      <c r="L76" s="68"/>
      <c r="M76" s="61"/>
      <c r="N76" s="63"/>
      <c r="O76" s="63"/>
      <c r="P76" s="64"/>
      <c r="Q76" s="65"/>
      <c r="R76" s="64"/>
      <c r="S76" s="66"/>
      <c r="T76" s="66"/>
    </row>
    <row r="77" spans="2:20" ht="13.5" customHeight="1">
      <c r="B77" s="51">
        <f t="shared" si="1"/>
        <v>30</v>
      </c>
      <c r="C77" s="67">
        <f t="shared" si="6"/>
        <v>433.825</v>
      </c>
      <c r="D77" s="58">
        <f t="shared" si="2"/>
        <v>412.125</v>
      </c>
      <c r="E77" s="59">
        <f t="shared" si="3"/>
        <v>412.125</v>
      </c>
      <c r="F77" s="59">
        <f t="shared" si="4"/>
        <v>100</v>
      </c>
      <c r="G77" s="60">
        <f t="shared" si="7"/>
        <v>16485</v>
      </c>
      <c r="H77" s="86">
        <f t="shared" si="0"/>
        <v>257</v>
      </c>
      <c r="I77" s="87">
        <f t="shared" si="5"/>
        <v>37</v>
      </c>
      <c r="J77" s="61"/>
      <c r="K77" s="50"/>
      <c r="L77" s="68"/>
      <c r="M77" s="61"/>
      <c r="N77" s="63"/>
      <c r="O77" s="63"/>
      <c r="P77" s="64"/>
      <c r="Q77" s="65"/>
      <c r="R77" s="64"/>
      <c r="S77" s="66"/>
      <c r="T77" s="66"/>
    </row>
    <row r="78" spans="2:20" ht="13.5" customHeight="1">
      <c r="B78" s="51">
        <f t="shared" si="1"/>
        <v>31</v>
      </c>
      <c r="C78" s="67">
        <f t="shared" si="6"/>
        <v>433.85</v>
      </c>
      <c r="D78" s="58">
        <f t="shared" si="2"/>
        <v>412.15</v>
      </c>
      <c r="E78" s="59">
        <f t="shared" si="3"/>
        <v>412.15</v>
      </c>
      <c r="F78" s="59">
        <f t="shared" si="4"/>
        <v>100</v>
      </c>
      <c r="G78" s="60">
        <f t="shared" si="7"/>
        <v>16486</v>
      </c>
      <c r="H78" s="86">
        <f t="shared" si="0"/>
        <v>257</v>
      </c>
      <c r="I78" s="87">
        <f t="shared" si="5"/>
        <v>38</v>
      </c>
      <c r="J78" s="61"/>
      <c r="K78" s="50"/>
      <c r="L78" s="68"/>
      <c r="M78" s="61"/>
      <c r="N78" s="63"/>
      <c r="O78" s="63"/>
      <c r="P78" s="64"/>
      <c r="Q78" s="65"/>
      <c r="R78" s="64"/>
      <c r="S78" s="66"/>
      <c r="T78" s="66"/>
    </row>
    <row r="79" spans="2:20" ht="14.25">
      <c r="B79" s="51">
        <f t="shared" si="1"/>
        <v>32</v>
      </c>
      <c r="C79" s="67">
        <f t="shared" si="6"/>
        <v>433.875</v>
      </c>
      <c r="D79" s="58">
        <f t="shared" si="2"/>
        <v>412.175</v>
      </c>
      <c r="E79" s="59">
        <f t="shared" si="3"/>
        <v>412.175</v>
      </c>
      <c r="F79" s="59">
        <f t="shared" si="4"/>
        <v>100</v>
      </c>
      <c r="G79" s="60">
        <f t="shared" si="7"/>
        <v>16487</v>
      </c>
      <c r="H79" s="86">
        <f t="shared" si="0"/>
        <v>257</v>
      </c>
      <c r="I79" s="87">
        <f t="shared" si="5"/>
        <v>39</v>
      </c>
      <c r="J79" s="61"/>
      <c r="K79" s="23"/>
      <c r="L79" s="23"/>
      <c r="M79" s="61"/>
      <c r="N79" s="23"/>
      <c r="O79" s="23"/>
      <c r="P79" s="23"/>
      <c r="Q79" s="23"/>
      <c r="R79" s="23"/>
      <c r="S79" s="23"/>
      <c r="T79" s="23"/>
    </row>
    <row r="80" spans="2:20" ht="14.25">
      <c r="B80" s="51">
        <f t="shared" si="1"/>
        <v>33</v>
      </c>
      <c r="C80" s="67">
        <f t="shared" si="6"/>
        <v>433.9</v>
      </c>
      <c r="D80" s="58">
        <f t="shared" si="2"/>
        <v>412.2</v>
      </c>
      <c r="E80" s="59">
        <f t="shared" si="3"/>
        <v>412.2</v>
      </c>
      <c r="F80" s="59">
        <f t="shared" si="4"/>
        <v>100</v>
      </c>
      <c r="G80" s="60">
        <f t="shared" si="7"/>
        <v>16488</v>
      </c>
      <c r="H80" s="86">
        <f t="shared" si="0"/>
        <v>257</v>
      </c>
      <c r="I80" s="87">
        <f t="shared" si="5"/>
        <v>40</v>
      </c>
      <c r="J80" s="61"/>
      <c r="K80" s="20"/>
      <c r="L80" s="20"/>
      <c r="M80" s="61"/>
      <c r="N80" s="20"/>
      <c r="O80" s="20"/>
      <c r="P80" s="20"/>
      <c r="Q80" s="20"/>
      <c r="R80" s="20"/>
      <c r="S80" s="20"/>
      <c r="T80" s="20"/>
    </row>
    <row r="81" spans="2:13" ht="14.25">
      <c r="B81" s="51">
        <f t="shared" si="1"/>
        <v>34</v>
      </c>
      <c r="C81" s="67">
        <f t="shared" si="6"/>
        <v>433.925</v>
      </c>
      <c r="D81" s="58">
        <f t="shared" si="2"/>
        <v>412.225</v>
      </c>
      <c r="E81" s="59">
        <f t="shared" si="3"/>
        <v>412.225</v>
      </c>
      <c r="F81" s="59">
        <f t="shared" si="4"/>
        <v>100</v>
      </c>
      <c r="G81" s="60">
        <f t="shared" si="7"/>
        <v>16489</v>
      </c>
      <c r="H81" s="86">
        <f t="shared" si="0"/>
        <v>257</v>
      </c>
      <c r="I81" s="87">
        <f t="shared" si="5"/>
        <v>41</v>
      </c>
      <c r="J81" s="61"/>
      <c r="M81" s="61"/>
    </row>
    <row r="82" spans="2:13" ht="14.25">
      <c r="B82" s="51">
        <f t="shared" si="1"/>
        <v>35</v>
      </c>
      <c r="C82" s="67">
        <f t="shared" si="6"/>
        <v>433.95</v>
      </c>
      <c r="D82" s="58">
        <f t="shared" si="2"/>
        <v>412.25</v>
      </c>
      <c r="E82" s="59">
        <f t="shared" si="3"/>
        <v>412.25</v>
      </c>
      <c r="F82" s="59">
        <f t="shared" si="4"/>
        <v>100</v>
      </c>
      <c r="G82" s="60">
        <f t="shared" si="7"/>
        <v>16490</v>
      </c>
      <c r="H82" s="86">
        <f t="shared" si="0"/>
        <v>257</v>
      </c>
      <c r="I82" s="87">
        <f t="shared" si="5"/>
        <v>42</v>
      </c>
      <c r="J82" s="61"/>
      <c r="M82" s="61"/>
    </row>
    <row r="83" spans="2:13" ht="14.25">
      <c r="B83" s="51">
        <f t="shared" si="1"/>
        <v>36</v>
      </c>
      <c r="C83" s="67">
        <f t="shared" si="6"/>
        <v>433.975</v>
      </c>
      <c r="D83" s="58">
        <f t="shared" si="2"/>
        <v>412.275</v>
      </c>
      <c r="E83" s="59">
        <f t="shared" si="3"/>
        <v>412.275</v>
      </c>
      <c r="F83" s="59">
        <f t="shared" si="4"/>
        <v>100</v>
      </c>
      <c r="G83" s="60">
        <f t="shared" si="7"/>
        <v>16491</v>
      </c>
      <c r="H83" s="86">
        <f t="shared" si="0"/>
        <v>257</v>
      </c>
      <c r="I83" s="87">
        <f t="shared" si="5"/>
        <v>43</v>
      </c>
      <c r="J83" s="61"/>
      <c r="M83" s="61"/>
    </row>
    <row r="84" spans="2:13" ht="14.25">
      <c r="B84" s="51">
        <f t="shared" si="1"/>
        <v>37</v>
      </c>
      <c r="C84" s="67">
        <f t="shared" si="6"/>
        <v>434</v>
      </c>
      <c r="D84" s="58">
        <f t="shared" si="2"/>
        <v>412.3</v>
      </c>
      <c r="E84" s="59">
        <f t="shared" si="3"/>
        <v>412.3</v>
      </c>
      <c r="F84" s="59">
        <f t="shared" si="4"/>
        <v>100</v>
      </c>
      <c r="G84" s="60">
        <f t="shared" si="7"/>
        <v>16492</v>
      </c>
      <c r="H84" s="86">
        <f t="shared" si="0"/>
        <v>257</v>
      </c>
      <c r="I84" s="87">
        <f t="shared" si="5"/>
        <v>44</v>
      </c>
      <c r="J84" s="61"/>
      <c r="M84" s="61"/>
    </row>
    <row r="85" spans="2:13" ht="14.25">
      <c r="B85" s="51">
        <f t="shared" si="1"/>
        <v>38</v>
      </c>
      <c r="C85" s="67">
        <f t="shared" si="6"/>
        <v>434.025</v>
      </c>
      <c r="D85" s="58">
        <f t="shared" si="2"/>
        <v>412.325</v>
      </c>
      <c r="E85" s="59">
        <f t="shared" si="3"/>
        <v>412.325</v>
      </c>
      <c r="F85" s="59">
        <f t="shared" si="4"/>
        <v>100</v>
      </c>
      <c r="G85" s="60">
        <f t="shared" si="7"/>
        <v>16493</v>
      </c>
      <c r="H85" s="86">
        <f t="shared" si="0"/>
        <v>257</v>
      </c>
      <c r="I85" s="87">
        <f t="shared" si="5"/>
        <v>45</v>
      </c>
      <c r="J85" s="61"/>
      <c r="M85" s="61"/>
    </row>
    <row r="86" spans="2:13" ht="14.25">
      <c r="B86" s="51">
        <f t="shared" si="1"/>
        <v>39</v>
      </c>
      <c r="C86" s="67">
        <f t="shared" si="6"/>
        <v>434.05</v>
      </c>
      <c r="D86" s="58">
        <f t="shared" si="2"/>
        <v>412.35</v>
      </c>
      <c r="E86" s="59">
        <f t="shared" si="3"/>
        <v>412.35</v>
      </c>
      <c r="F86" s="59">
        <f t="shared" si="4"/>
        <v>100</v>
      </c>
      <c r="G86" s="60">
        <f t="shared" si="7"/>
        <v>16494</v>
      </c>
      <c r="H86" s="86">
        <f t="shared" si="0"/>
        <v>257</v>
      </c>
      <c r="I86" s="87">
        <f t="shared" si="5"/>
        <v>46</v>
      </c>
      <c r="J86" s="61"/>
      <c r="M86" s="61"/>
    </row>
    <row r="87" spans="2:13" ht="14.25">
      <c r="B87" s="51">
        <f t="shared" si="1"/>
        <v>40</v>
      </c>
      <c r="C87" s="67">
        <f t="shared" si="6"/>
        <v>434.075</v>
      </c>
      <c r="D87" s="58">
        <f t="shared" si="2"/>
        <v>412.375</v>
      </c>
      <c r="E87" s="59">
        <f t="shared" si="3"/>
        <v>412.375</v>
      </c>
      <c r="F87" s="59">
        <f t="shared" si="4"/>
        <v>100</v>
      </c>
      <c r="G87" s="60">
        <f t="shared" si="7"/>
        <v>16495</v>
      </c>
      <c r="H87" s="86">
        <f t="shared" si="0"/>
        <v>257</v>
      </c>
      <c r="I87" s="87">
        <f t="shared" si="5"/>
        <v>47</v>
      </c>
      <c r="J87" s="61"/>
      <c r="M87" s="61"/>
    </row>
    <row r="88" spans="2:13" ht="14.25">
      <c r="B88" s="51">
        <f t="shared" si="1"/>
        <v>41</v>
      </c>
      <c r="C88" s="67">
        <f t="shared" si="6"/>
        <v>434.1</v>
      </c>
      <c r="D88" s="58">
        <f t="shared" si="2"/>
        <v>412.4</v>
      </c>
      <c r="E88" s="59">
        <f t="shared" si="3"/>
        <v>412.4</v>
      </c>
      <c r="F88" s="59">
        <f t="shared" si="4"/>
        <v>100</v>
      </c>
      <c r="G88" s="60">
        <f t="shared" si="7"/>
        <v>16496</v>
      </c>
      <c r="H88" s="86">
        <f t="shared" si="0"/>
        <v>257</v>
      </c>
      <c r="I88" s="87">
        <f t="shared" si="5"/>
        <v>48</v>
      </c>
      <c r="J88" s="61"/>
      <c r="M88" s="61"/>
    </row>
    <row r="89" spans="2:13" ht="14.25">
      <c r="B89" s="51">
        <f t="shared" si="1"/>
        <v>42</v>
      </c>
      <c r="C89" s="67">
        <f t="shared" si="6"/>
        <v>434.125</v>
      </c>
      <c r="D89" s="58">
        <f t="shared" si="2"/>
        <v>412.425</v>
      </c>
      <c r="E89" s="59">
        <f t="shared" si="3"/>
        <v>412.425</v>
      </c>
      <c r="F89" s="59">
        <f t="shared" si="4"/>
        <v>100</v>
      </c>
      <c r="G89" s="60">
        <f t="shared" si="7"/>
        <v>16497</v>
      </c>
      <c r="H89" s="86">
        <f t="shared" si="0"/>
        <v>257</v>
      </c>
      <c r="I89" s="87">
        <f t="shared" si="5"/>
        <v>49</v>
      </c>
      <c r="J89" s="61"/>
      <c r="M89" s="61"/>
    </row>
    <row r="90" spans="2:13" ht="14.25">
      <c r="B90" s="51">
        <f t="shared" si="1"/>
        <v>43</v>
      </c>
      <c r="C90" s="67">
        <f t="shared" si="6"/>
        <v>434.15</v>
      </c>
      <c r="D90" s="58">
        <f t="shared" si="2"/>
        <v>412.45</v>
      </c>
      <c r="E90" s="59">
        <f t="shared" si="3"/>
        <v>412.45</v>
      </c>
      <c r="F90" s="59">
        <f t="shared" si="4"/>
        <v>100</v>
      </c>
      <c r="G90" s="60">
        <f t="shared" si="7"/>
        <v>16498</v>
      </c>
      <c r="H90" s="86">
        <f t="shared" si="0"/>
        <v>257</v>
      </c>
      <c r="I90" s="87">
        <f t="shared" si="5"/>
        <v>50</v>
      </c>
      <c r="J90" s="61"/>
      <c r="M90" s="61"/>
    </row>
    <row r="91" spans="2:13" ht="14.25">
      <c r="B91" s="51">
        <f t="shared" si="1"/>
        <v>44</v>
      </c>
      <c r="C91" s="67">
        <f t="shared" si="6"/>
        <v>434.175</v>
      </c>
      <c r="D91" s="58">
        <f t="shared" si="2"/>
        <v>412.475</v>
      </c>
      <c r="E91" s="59">
        <f t="shared" si="3"/>
        <v>412.475</v>
      </c>
      <c r="F91" s="59">
        <f t="shared" si="4"/>
        <v>100</v>
      </c>
      <c r="G91" s="60">
        <f t="shared" si="7"/>
        <v>16499</v>
      </c>
      <c r="H91" s="86">
        <f t="shared" si="0"/>
        <v>257</v>
      </c>
      <c r="I91" s="87">
        <f t="shared" si="5"/>
        <v>51</v>
      </c>
      <c r="J91" s="61"/>
      <c r="M91" s="61"/>
    </row>
    <row r="92" spans="2:13" ht="14.25">
      <c r="B92" s="51">
        <f t="shared" si="1"/>
        <v>45</v>
      </c>
      <c r="C92" s="67">
        <f t="shared" si="6"/>
        <v>434.2</v>
      </c>
      <c r="D92" s="58">
        <f t="shared" si="2"/>
        <v>412.5</v>
      </c>
      <c r="E92" s="59">
        <f t="shared" si="3"/>
        <v>412.5</v>
      </c>
      <c r="F92" s="59">
        <f t="shared" si="4"/>
        <v>100</v>
      </c>
      <c r="G92" s="60">
        <f t="shared" si="7"/>
        <v>16500</v>
      </c>
      <c r="H92" s="86">
        <f t="shared" si="0"/>
        <v>257</v>
      </c>
      <c r="I92" s="87">
        <f t="shared" si="5"/>
        <v>52</v>
      </c>
      <c r="J92" s="61"/>
      <c r="M92" s="61"/>
    </row>
    <row r="93" spans="2:13" ht="14.25">
      <c r="B93" s="51">
        <f t="shared" si="1"/>
        <v>46</v>
      </c>
      <c r="C93" s="67">
        <f t="shared" si="6"/>
        <v>434.225</v>
      </c>
      <c r="D93" s="58">
        <f t="shared" si="2"/>
        <v>412.525</v>
      </c>
      <c r="E93" s="59">
        <f t="shared" si="3"/>
        <v>412.525</v>
      </c>
      <c r="F93" s="59">
        <f t="shared" si="4"/>
        <v>100</v>
      </c>
      <c r="G93" s="60">
        <f t="shared" si="7"/>
        <v>16501</v>
      </c>
      <c r="H93" s="86">
        <f t="shared" si="0"/>
        <v>257</v>
      </c>
      <c r="I93" s="87">
        <f t="shared" si="5"/>
        <v>53</v>
      </c>
      <c r="J93" s="61"/>
      <c r="M93" s="61"/>
    </row>
    <row r="94" spans="2:13" ht="14.25">
      <c r="B94" s="51">
        <f t="shared" si="1"/>
        <v>47</v>
      </c>
      <c r="C94" s="67">
        <f t="shared" si="6"/>
        <v>434.25</v>
      </c>
      <c r="D94" s="58">
        <f t="shared" si="2"/>
        <v>412.55</v>
      </c>
      <c r="E94" s="59">
        <f t="shared" si="3"/>
        <v>412.55</v>
      </c>
      <c r="F94" s="59">
        <f t="shared" si="4"/>
        <v>100</v>
      </c>
      <c r="G94" s="60">
        <f t="shared" si="7"/>
        <v>16502</v>
      </c>
      <c r="H94" s="86">
        <f t="shared" si="0"/>
        <v>257</v>
      </c>
      <c r="I94" s="87">
        <f t="shared" si="5"/>
        <v>54</v>
      </c>
      <c r="J94" s="61"/>
      <c r="M94" s="61"/>
    </row>
    <row r="95" spans="2:13" ht="14.25">
      <c r="B95" s="51">
        <f t="shared" si="1"/>
        <v>48</v>
      </c>
      <c r="C95" s="67">
        <f t="shared" si="6"/>
        <v>434.275</v>
      </c>
      <c r="D95" s="58">
        <f t="shared" si="2"/>
        <v>412.575</v>
      </c>
      <c r="E95" s="59">
        <f t="shared" si="3"/>
        <v>412.575</v>
      </c>
      <c r="F95" s="59">
        <f t="shared" si="4"/>
        <v>100</v>
      </c>
      <c r="G95" s="60">
        <f t="shared" si="7"/>
        <v>16503</v>
      </c>
      <c r="H95" s="86">
        <f t="shared" si="0"/>
        <v>257</v>
      </c>
      <c r="I95" s="87">
        <f t="shared" si="5"/>
        <v>55</v>
      </c>
      <c r="J95" s="61"/>
      <c r="M95" s="61"/>
    </row>
    <row r="96" spans="2:13" ht="14.25">
      <c r="B96" s="51">
        <f t="shared" si="1"/>
        <v>49</v>
      </c>
      <c r="C96" s="67">
        <f t="shared" si="6"/>
        <v>434.3</v>
      </c>
      <c r="D96" s="58">
        <f t="shared" si="2"/>
        <v>412.6</v>
      </c>
      <c r="E96" s="59">
        <f t="shared" si="3"/>
        <v>412.6</v>
      </c>
      <c r="F96" s="59">
        <f t="shared" si="4"/>
        <v>100</v>
      </c>
      <c r="G96" s="60">
        <f t="shared" si="7"/>
        <v>16504</v>
      </c>
      <c r="H96" s="86">
        <f t="shared" si="0"/>
        <v>257</v>
      </c>
      <c r="I96" s="87">
        <f t="shared" si="5"/>
        <v>56</v>
      </c>
      <c r="J96" s="61"/>
      <c r="M96" s="61"/>
    </row>
    <row r="97" spans="2:13" ht="14.25">
      <c r="B97" s="51">
        <f t="shared" si="1"/>
        <v>50</v>
      </c>
      <c r="C97" s="67">
        <f t="shared" si="6"/>
        <v>434.325</v>
      </c>
      <c r="D97" s="58">
        <f t="shared" si="2"/>
        <v>412.625</v>
      </c>
      <c r="E97" s="59">
        <f t="shared" si="3"/>
        <v>412.625</v>
      </c>
      <c r="F97" s="59">
        <f t="shared" si="4"/>
        <v>100</v>
      </c>
      <c r="G97" s="60">
        <f t="shared" si="7"/>
        <v>16505</v>
      </c>
      <c r="H97" s="86">
        <f t="shared" si="0"/>
        <v>257</v>
      </c>
      <c r="I97" s="87">
        <f t="shared" si="5"/>
        <v>57</v>
      </c>
      <c r="J97" s="61"/>
      <c r="M97" s="61"/>
    </row>
    <row r="98" spans="2:13" ht="14.25">
      <c r="B98" s="51">
        <f t="shared" si="1"/>
        <v>51</v>
      </c>
      <c r="C98" s="67">
        <f t="shared" si="6"/>
        <v>434.35</v>
      </c>
      <c r="D98" s="58">
        <f t="shared" si="2"/>
        <v>412.65</v>
      </c>
      <c r="E98" s="59">
        <f t="shared" si="3"/>
        <v>412.65</v>
      </c>
      <c r="F98" s="59">
        <f t="shared" si="4"/>
        <v>100</v>
      </c>
      <c r="G98" s="60">
        <f t="shared" si="7"/>
        <v>16506</v>
      </c>
      <c r="H98" s="86">
        <f t="shared" si="0"/>
        <v>257</v>
      </c>
      <c r="I98" s="87">
        <f t="shared" si="5"/>
        <v>58</v>
      </c>
      <c r="J98" s="61"/>
      <c r="M98" s="61"/>
    </row>
    <row r="99" spans="2:13" ht="14.25">
      <c r="B99" s="51">
        <f t="shared" si="1"/>
        <v>52</v>
      </c>
      <c r="C99" s="67">
        <f t="shared" si="6"/>
        <v>434.375</v>
      </c>
      <c r="D99" s="58">
        <f t="shared" si="2"/>
        <v>412.675</v>
      </c>
      <c r="E99" s="59">
        <f t="shared" si="3"/>
        <v>412.675</v>
      </c>
      <c r="F99" s="59">
        <f t="shared" si="4"/>
        <v>100</v>
      </c>
      <c r="G99" s="60">
        <f t="shared" si="7"/>
        <v>16507</v>
      </c>
      <c r="H99" s="86">
        <f t="shared" si="0"/>
        <v>257</v>
      </c>
      <c r="I99" s="87">
        <f t="shared" si="5"/>
        <v>59</v>
      </c>
      <c r="J99" s="61"/>
      <c r="M99" s="61"/>
    </row>
    <row r="100" spans="2:13" ht="14.25">
      <c r="B100" s="51">
        <f t="shared" si="1"/>
        <v>53</v>
      </c>
      <c r="C100" s="67">
        <f t="shared" si="6"/>
        <v>434.4</v>
      </c>
      <c r="D100" s="58">
        <f t="shared" si="2"/>
        <v>412.7</v>
      </c>
      <c r="E100" s="59">
        <f t="shared" si="3"/>
        <v>412.7</v>
      </c>
      <c r="F100" s="59">
        <f t="shared" si="4"/>
        <v>100</v>
      </c>
      <c r="G100" s="60">
        <f t="shared" si="7"/>
        <v>16508</v>
      </c>
      <c r="H100" s="86">
        <f t="shared" si="0"/>
        <v>257</v>
      </c>
      <c r="I100" s="87">
        <f t="shared" si="5"/>
        <v>60</v>
      </c>
      <c r="J100" s="61"/>
      <c r="M100" s="61"/>
    </row>
    <row r="101" spans="2:13" ht="14.25">
      <c r="B101" s="51">
        <f t="shared" si="1"/>
        <v>54</v>
      </c>
      <c r="C101" s="67">
        <f t="shared" si="6"/>
        <v>434.425</v>
      </c>
      <c r="D101" s="58">
        <f t="shared" si="2"/>
        <v>412.725</v>
      </c>
      <c r="E101" s="59">
        <f t="shared" si="3"/>
        <v>412.725</v>
      </c>
      <c r="F101" s="59">
        <f t="shared" si="4"/>
        <v>100</v>
      </c>
      <c r="G101" s="60">
        <f t="shared" si="7"/>
        <v>16509</v>
      </c>
      <c r="H101" s="86">
        <f t="shared" si="0"/>
        <v>257</v>
      </c>
      <c r="I101" s="87">
        <f t="shared" si="5"/>
        <v>61</v>
      </c>
      <c r="J101" s="61"/>
      <c r="M101" s="61"/>
    </row>
    <row r="102" spans="2:13" ht="14.25">
      <c r="B102" s="51">
        <f t="shared" si="1"/>
        <v>55</v>
      </c>
      <c r="C102" s="67">
        <f t="shared" si="6"/>
        <v>434.45</v>
      </c>
      <c r="D102" s="58">
        <f t="shared" si="2"/>
        <v>412.75</v>
      </c>
      <c r="E102" s="59">
        <f t="shared" si="3"/>
        <v>412.75</v>
      </c>
      <c r="F102" s="59">
        <f t="shared" si="4"/>
        <v>100</v>
      </c>
      <c r="G102" s="60">
        <f t="shared" si="7"/>
        <v>16510</v>
      </c>
      <c r="H102" s="86">
        <f t="shared" si="0"/>
        <v>257</v>
      </c>
      <c r="I102" s="87">
        <f t="shared" si="5"/>
        <v>62</v>
      </c>
      <c r="J102" s="61"/>
      <c r="M102" s="61"/>
    </row>
    <row r="103" spans="2:13" ht="14.25">
      <c r="B103" s="51">
        <f t="shared" si="1"/>
        <v>56</v>
      </c>
      <c r="C103" s="67">
        <f t="shared" si="6"/>
        <v>434.475</v>
      </c>
      <c r="D103" s="58">
        <f t="shared" si="2"/>
        <v>412.775</v>
      </c>
      <c r="E103" s="59">
        <f t="shared" si="3"/>
        <v>412.775</v>
      </c>
      <c r="F103" s="59">
        <f t="shared" si="4"/>
        <v>100</v>
      </c>
      <c r="G103" s="60">
        <f t="shared" si="7"/>
        <v>16511</v>
      </c>
      <c r="H103" s="86">
        <f t="shared" si="0"/>
        <v>257</v>
      </c>
      <c r="I103" s="87">
        <f t="shared" si="5"/>
        <v>63</v>
      </c>
      <c r="J103" s="61"/>
      <c r="M103" s="61"/>
    </row>
    <row r="104" spans="2:13" ht="14.25">
      <c r="B104" s="51">
        <f t="shared" si="1"/>
        <v>57</v>
      </c>
      <c r="C104" s="67">
        <f t="shared" si="6"/>
        <v>434.5</v>
      </c>
      <c r="D104" s="58">
        <f t="shared" si="2"/>
        <v>412.8</v>
      </c>
      <c r="E104" s="59">
        <f t="shared" si="3"/>
        <v>412.8</v>
      </c>
      <c r="F104" s="59">
        <f t="shared" si="4"/>
        <v>100</v>
      </c>
      <c r="G104" s="60">
        <f t="shared" si="7"/>
        <v>16512</v>
      </c>
      <c r="H104" s="86">
        <f t="shared" si="0"/>
        <v>258</v>
      </c>
      <c r="I104" s="87">
        <f t="shared" si="5"/>
        <v>0</v>
      </c>
      <c r="J104" s="61"/>
      <c r="M104" s="61"/>
    </row>
    <row r="105" spans="2:13" ht="14.25">
      <c r="B105" s="51">
        <f t="shared" si="1"/>
        <v>58</v>
      </c>
      <c r="C105" s="67">
        <f t="shared" si="6"/>
        <v>434.525</v>
      </c>
      <c r="D105" s="58">
        <f t="shared" si="2"/>
        <v>412.825</v>
      </c>
      <c r="E105" s="59">
        <f t="shared" si="3"/>
        <v>412.825</v>
      </c>
      <c r="F105" s="59">
        <f t="shared" si="4"/>
        <v>100</v>
      </c>
      <c r="G105" s="60">
        <f t="shared" si="7"/>
        <v>16513</v>
      </c>
      <c r="H105" s="86">
        <f t="shared" si="0"/>
        <v>258</v>
      </c>
      <c r="I105" s="87">
        <f t="shared" si="5"/>
        <v>1</v>
      </c>
      <c r="J105" s="61"/>
      <c r="M105" s="61"/>
    </row>
    <row r="106" spans="2:13" ht="14.25">
      <c r="B106" s="51">
        <f t="shared" si="1"/>
        <v>59</v>
      </c>
      <c r="C106" s="67">
        <f t="shared" si="6"/>
        <v>434.55</v>
      </c>
      <c r="D106" s="58">
        <f t="shared" si="2"/>
        <v>412.85</v>
      </c>
      <c r="E106" s="59">
        <f t="shared" si="3"/>
        <v>412.85</v>
      </c>
      <c r="F106" s="59">
        <f t="shared" si="4"/>
        <v>100</v>
      </c>
      <c r="G106" s="60">
        <f t="shared" si="7"/>
        <v>16514</v>
      </c>
      <c r="H106" s="86">
        <f t="shared" si="0"/>
        <v>258</v>
      </c>
      <c r="I106" s="87">
        <f t="shared" si="5"/>
        <v>2</v>
      </c>
      <c r="J106" s="61"/>
      <c r="M106" s="61"/>
    </row>
    <row r="107" spans="2:13" ht="14.25">
      <c r="B107" s="51">
        <f t="shared" si="1"/>
        <v>60</v>
      </c>
      <c r="C107" s="67">
        <f t="shared" si="6"/>
        <v>434.575</v>
      </c>
      <c r="D107" s="58">
        <f t="shared" si="2"/>
        <v>412.875</v>
      </c>
      <c r="E107" s="59">
        <f t="shared" si="3"/>
        <v>412.875</v>
      </c>
      <c r="F107" s="59">
        <f t="shared" si="4"/>
        <v>100</v>
      </c>
      <c r="G107" s="60">
        <f t="shared" si="7"/>
        <v>16515</v>
      </c>
      <c r="H107" s="86">
        <f t="shared" si="0"/>
        <v>258</v>
      </c>
      <c r="I107" s="87">
        <f t="shared" si="5"/>
        <v>3</v>
      </c>
      <c r="J107" s="61"/>
      <c r="M107" s="61"/>
    </row>
    <row r="108" spans="2:13" ht="14.25">
      <c r="B108" s="51">
        <f t="shared" si="1"/>
        <v>61</v>
      </c>
      <c r="C108" s="67">
        <f t="shared" si="6"/>
        <v>434.6</v>
      </c>
      <c r="D108" s="58">
        <f t="shared" si="2"/>
        <v>412.9</v>
      </c>
      <c r="E108" s="59">
        <f t="shared" si="3"/>
        <v>412.9</v>
      </c>
      <c r="F108" s="59">
        <f t="shared" si="4"/>
        <v>100</v>
      </c>
      <c r="G108" s="60">
        <f t="shared" si="7"/>
        <v>16516</v>
      </c>
      <c r="H108" s="86">
        <f>IF(G108&lt;&gt;0,INT(G108/$F$25),"void")</f>
        <v>258</v>
      </c>
      <c r="I108" s="87">
        <f t="shared" si="5"/>
        <v>4</v>
      </c>
      <c r="J108" s="61"/>
      <c r="M108" s="61"/>
    </row>
    <row r="109" spans="2:13" ht="14.25">
      <c r="B109" s="51">
        <f t="shared" si="1"/>
        <v>62</v>
      </c>
      <c r="C109" s="67">
        <f t="shared" si="6"/>
        <v>434.625</v>
      </c>
      <c r="D109" s="58">
        <f t="shared" si="2"/>
        <v>412.925</v>
      </c>
      <c r="E109" s="59">
        <f aca="true" t="shared" si="8" ref="E109:E125">G109*$F$21*10^-3</f>
        <v>412.925</v>
      </c>
      <c r="F109" s="59">
        <f t="shared" si="4"/>
        <v>100</v>
      </c>
      <c r="G109" s="60">
        <f aca="true" t="shared" si="9" ref="G109:G125">INT(D109*10^3/$F$21)</f>
        <v>16517</v>
      </c>
      <c r="H109" s="86">
        <f aca="true" t="shared" si="10" ref="H109:H126">IF(G109&lt;&gt;0,INT(G109/$F$25),"void")</f>
        <v>258</v>
      </c>
      <c r="I109" s="87">
        <f t="shared" si="5"/>
        <v>5</v>
      </c>
      <c r="J109" s="61"/>
      <c r="M109" s="61"/>
    </row>
    <row r="110" spans="2:13" ht="14.25">
      <c r="B110" s="51">
        <f t="shared" si="1"/>
        <v>63</v>
      </c>
      <c r="C110" s="67">
        <f t="shared" si="6"/>
        <v>434.65</v>
      </c>
      <c r="D110" s="58">
        <f t="shared" si="2"/>
        <v>412.95</v>
      </c>
      <c r="E110" s="59">
        <f t="shared" si="8"/>
        <v>412.95</v>
      </c>
      <c r="F110" s="59">
        <f t="shared" si="4"/>
        <v>100</v>
      </c>
      <c r="G110" s="60">
        <f t="shared" si="9"/>
        <v>16518</v>
      </c>
      <c r="H110" s="86">
        <f t="shared" si="10"/>
        <v>258</v>
      </c>
      <c r="I110" s="87">
        <f t="shared" si="5"/>
        <v>6</v>
      </c>
      <c r="J110" s="61"/>
      <c r="M110" s="61"/>
    </row>
    <row r="111" spans="2:13" ht="14.25">
      <c r="B111" s="51">
        <f t="shared" si="1"/>
        <v>64</v>
      </c>
      <c r="C111" s="67">
        <f t="shared" si="6"/>
        <v>434.675</v>
      </c>
      <c r="D111" s="58">
        <f t="shared" si="2"/>
        <v>412.975</v>
      </c>
      <c r="E111" s="59">
        <f t="shared" si="8"/>
        <v>412.975</v>
      </c>
      <c r="F111" s="59">
        <f t="shared" si="4"/>
        <v>100</v>
      </c>
      <c r="G111" s="60">
        <f t="shared" si="9"/>
        <v>16519</v>
      </c>
      <c r="H111" s="86">
        <f t="shared" si="10"/>
        <v>258</v>
      </c>
      <c r="I111" s="87">
        <f t="shared" si="5"/>
        <v>7</v>
      </c>
      <c r="J111" s="61"/>
      <c r="M111" s="61"/>
    </row>
    <row r="112" spans="2:13" ht="14.25">
      <c r="B112" s="51">
        <f t="shared" si="1"/>
        <v>65</v>
      </c>
      <c r="C112" s="67">
        <f t="shared" si="6"/>
        <v>434.7</v>
      </c>
      <c r="D112" s="58">
        <f aca="true" t="shared" si="11" ref="D112:D126">IF(B112&lt;$F$24,C112-$F$30,0)</f>
        <v>413</v>
      </c>
      <c r="E112" s="59">
        <f t="shared" si="8"/>
        <v>413</v>
      </c>
      <c r="F112" s="59">
        <f aca="true" t="shared" si="12" ref="F112:F126">IF(B112&lt;$F$24,E112/D112*100,0)</f>
        <v>100</v>
      </c>
      <c r="G112" s="60">
        <f t="shared" si="9"/>
        <v>16520</v>
      </c>
      <c r="H112" s="86">
        <f t="shared" si="10"/>
        <v>258</v>
      </c>
      <c r="I112" s="87">
        <f aca="true" t="shared" si="13" ref="I112:I126">IF(G112&lt;&gt;0,INT(G112-H112*$F$25),"void")</f>
        <v>8</v>
      </c>
      <c r="J112" s="61"/>
      <c r="M112" s="61"/>
    </row>
    <row r="113" spans="2:13" ht="14.25">
      <c r="B113" s="51">
        <f t="shared" si="1"/>
        <v>66</v>
      </c>
      <c r="C113" s="67">
        <f aca="true" t="shared" si="14" ref="C113:C126">IF(B113&lt;$F$24,C112+$F$23*10^-3,0)</f>
        <v>434.725</v>
      </c>
      <c r="D113" s="58">
        <f t="shared" si="11"/>
        <v>413.025</v>
      </c>
      <c r="E113" s="59">
        <f t="shared" si="8"/>
        <v>413.025</v>
      </c>
      <c r="F113" s="59">
        <f t="shared" si="12"/>
        <v>100</v>
      </c>
      <c r="G113" s="60">
        <f t="shared" si="9"/>
        <v>16521</v>
      </c>
      <c r="H113" s="86">
        <f t="shared" si="10"/>
        <v>258</v>
      </c>
      <c r="I113" s="87">
        <f t="shared" si="13"/>
        <v>9</v>
      </c>
      <c r="J113" s="61"/>
      <c r="M113" s="61"/>
    </row>
    <row r="114" spans="2:13" ht="14.25">
      <c r="B114" s="51">
        <f t="shared" si="1"/>
        <v>67</v>
      </c>
      <c r="C114" s="67">
        <f t="shared" si="14"/>
        <v>434.75</v>
      </c>
      <c r="D114" s="58">
        <f t="shared" si="11"/>
        <v>413.05</v>
      </c>
      <c r="E114" s="59">
        <f t="shared" si="8"/>
        <v>413.05</v>
      </c>
      <c r="F114" s="59">
        <f t="shared" si="12"/>
        <v>100</v>
      </c>
      <c r="G114" s="60">
        <f t="shared" si="9"/>
        <v>16522</v>
      </c>
      <c r="H114" s="86">
        <f t="shared" si="10"/>
        <v>258</v>
      </c>
      <c r="I114" s="87">
        <f t="shared" si="13"/>
        <v>10</v>
      </c>
      <c r="J114" s="61"/>
      <c r="M114" s="61"/>
    </row>
    <row r="115" spans="2:13" ht="14.25">
      <c r="B115" s="51">
        <f t="shared" si="1"/>
        <v>68</v>
      </c>
      <c r="C115" s="67">
        <f t="shared" si="14"/>
        <v>434.775</v>
      </c>
      <c r="D115" s="58">
        <f t="shared" si="11"/>
        <v>413.075</v>
      </c>
      <c r="E115" s="59">
        <f t="shared" si="8"/>
        <v>413.075</v>
      </c>
      <c r="F115" s="59">
        <f t="shared" si="12"/>
        <v>100</v>
      </c>
      <c r="G115" s="60">
        <f t="shared" si="9"/>
        <v>16523</v>
      </c>
      <c r="H115" s="86">
        <f t="shared" si="10"/>
        <v>258</v>
      </c>
      <c r="I115" s="87">
        <f t="shared" si="13"/>
        <v>11</v>
      </c>
      <c r="J115" s="61"/>
      <c r="M115" s="61"/>
    </row>
    <row r="116" spans="2:13" ht="14.25">
      <c r="B116" s="51">
        <f t="shared" si="1"/>
        <v>69</v>
      </c>
      <c r="C116" s="67">
        <f t="shared" si="14"/>
        <v>0</v>
      </c>
      <c r="D116" s="58">
        <f t="shared" si="11"/>
        <v>0</v>
      </c>
      <c r="E116" s="59">
        <f t="shared" si="8"/>
        <v>0</v>
      </c>
      <c r="F116" s="59">
        <f t="shared" si="12"/>
        <v>0</v>
      </c>
      <c r="G116" s="60">
        <f t="shared" si="9"/>
        <v>0</v>
      </c>
      <c r="H116" s="86" t="str">
        <f t="shared" si="10"/>
        <v>void</v>
      </c>
      <c r="I116" s="87" t="str">
        <f t="shared" si="13"/>
        <v>void</v>
      </c>
      <c r="J116" s="61"/>
      <c r="M116" s="61"/>
    </row>
    <row r="117" spans="2:13" ht="14.25">
      <c r="B117" s="51">
        <f t="shared" si="1"/>
        <v>70</v>
      </c>
      <c r="C117" s="67">
        <f t="shared" si="14"/>
        <v>0</v>
      </c>
      <c r="D117" s="58">
        <f t="shared" si="11"/>
        <v>0</v>
      </c>
      <c r="E117" s="59">
        <f t="shared" si="8"/>
        <v>0</v>
      </c>
      <c r="F117" s="59">
        <f t="shared" si="12"/>
        <v>0</v>
      </c>
      <c r="G117" s="60">
        <f t="shared" si="9"/>
        <v>0</v>
      </c>
      <c r="H117" s="86" t="str">
        <f t="shared" si="10"/>
        <v>void</v>
      </c>
      <c r="I117" s="87" t="str">
        <f t="shared" si="13"/>
        <v>void</v>
      </c>
      <c r="J117" s="61"/>
      <c r="M117" s="61"/>
    </row>
    <row r="118" spans="2:13" ht="14.25">
      <c r="B118" s="51">
        <f t="shared" si="1"/>
        <v>71</v>
      </c>
      <c r="C118" s="67">
        <f t="shared" si="14"/>
        <v>0</v>
      </c>
      <c r="D118" s="58">
        <f t="shared" si="11"/>
        <v>0</v>
      </c>
      <c r="E118" s="59">
        <f t="shared" si="8"/>
        <v>0</v>
      </c>
      <c r="F118" s="59">
        <f t="shared" si="12"/>
        <v>0</v>
      </c>
      <c r="G118" s="60">
        <f t="shared" si="9"/>
        <v>0</v>
      </c>
      <c r="H118" s="86" t="str">
        <f t="shared" si="10"/>
        <v>void</v>
      </c>
      <c r="I118" s="87" t="str">
        <f t="shared" si="13"/>
        <v>void</v>
      </c>
      <c r="J118" s="61"/>
      <c r="M118" s="61"/>
    </row>
    <row r="119" spans="2:13" ht="14.25">
      <c r="B119" s="51">
        <f t="shared" si="1"/>
        <v>72</v>
      </c>
      <c r="C119" s="67">
        <f t="shared" si="14"/>
        <v>0</v>
      </c>
      <c r="D119" s="58">
        <f t="shared" si="11"/>
        <v>0</v>
      </c>
      <c r="E119" s="59">
        <f t="shared" si="8"/>
        <v>0</v>
      </c>
      <c r="F119" s="59">
        <f t="shared" si="12"/>
        <v>0</v>
      </c>
      <c r="G119" s="60">
        <f t="shared" si="9"/>
        <v>0</v>
      </c>
      <c r="H119" s="86" t="str">
        <f t="shared" si="10"/>
        <v>void</v>
      </c>
      <c r="I119" s="87" t="str">
        <f t="shared" si="13"/>
        <v>void</v>
      </c>
      <c r="J119" s="61"/>
      <c r="M119" s="61"/>
    </row>
    <row r="120" spans="2:13" ht="14.25">
      <c r="B120" s="51">
        <f t="shared" si="1"/>
        <v>73</v>
      </c>
      <c r="C120" s="67">
        <f t="shared" si="14"/>
        <v>0</v>
      </c>
      <c r="D120" s="58">
        <f t="shared" si="11"/>
        <v>0</v>
      </c>
      <c r="E120" s="59">
        <f t="shared" si="8"/>
        <v>0</v>
      </c>
      <c r="F120" s="59">
        <f t="shared" si="12"/>
        <v>0</v>
      </c>
      <c r="G120" s="60">
        <f t="shared" si="9"/>
        <v>0</v>
      </c>
      <c r="H120" s="86" t="str">
        <f t="shared" si="10"/>
        <v>void</v>
      </c>
      <c r="I120" s="87" t="str">
        <f t="shared" si="13"/>
        <v>void</v>
      </c>
      <c r="J120" s="61"/>
      <c r="M120" s="61"/>
    </row>
    <row r="121" spans="2:13" ht="14.25">
      <c r="B121" s="51">
        <f t="shared" si="1"/>
        <v>74</v>
      </c>
      <c r="C121" s="67">
        <f t="shared" si="14"/>
        <v>0</v>
      </c>
      <c r="D121" s="58">
        <f t="shared" si="11"/>
        <v>0</v>
      </c>
      <c r="E121" s="59">
        <f t="shared" si="8"/>
        <v>0</v>
      </c>
      <c r="F121" s="59">
        <f t="shared" si="12"/>
        <v>0</v>
      </c>
      <c r="G121" s="60">
        <f t="shared" si="9"/>
        <v>0</v>
      </c>
      <c r="H121" s="86" t="str">
        <f t="shared" si="10"/>
        <v>void</v>
      </c>
      <c r="I121" s="87" t="str">
        <f t="shared" si="13"/>
        <v>void</v>
      </c>
      <c r="J121" s="61"/>
      <c r="M121" s="61"/>
    </row>
    <row r="122" spans="2:13" ht="14.25">
      <c r="B122" s="51">
        <f t="shared" si="1"/>
        <v>75</v>
      </c>
      <c r="C122" s="67">
        <f t="shared" si="14"/>
        <v>0</v>
      </c>
      <c r="D122" s="58">
        <f t="shared" si="11"/>
        <v>0</v>
      </c>
      <c r="E122" s="59">
        <f t="shared" si="8"/>
        <v>0</v>
      </c>
      <c r="F122" s="59">
        <f t="shared" si="12"/>
        <v>0</v>
      </c>
      <c r="G122" s="60">
        <f t="shared" si="9"/>
        <v>0</v>
      </c>
      <c r="H122" s="86" t="str">
        <f t="shared" si="10"/>
        <v>void</v>
      </c>
      <c r="I122" s="87" t="str">
        <f t="shared" si="13"/>
        <v>void</v>
      </c>
      <c r="J122" s="61"/>
      <c r="M122" s="61"/>
    </row>
    <row r="123" spans="2:13" ht="14.25">
      <c r="B123" s="51">
        <f t="shared" si="1"/>
        <v>76</v>
      </c>
      <c r="C123" s="67">
        <f t="shared" si="14"/>
        <v>0</v>
      </c>
      <c r="D123" s="58">
        <f t="shared" si="11"/>
        <v>0</v>
      </c>
      <c r="E123" s="59">
        <f t="shared" si="8"/>
        <v>0</v>
      </c>
      <c r="F123" s="59">
        <f t="shared" si="12"/>
        <v>0</v>
      </c>
      <c r="G123" s="60">
        <f t="shared" si="9"/>
        <v>0</v>
      </c>
      <c r="H123" s="86" t="str">
        <f t="shared" si="10"/>
        <v>void</v>
      </c>
      <c r="I123" s="87" t="str">
        <f t="shared" si="13"/>
        <v>void</v>
      </c>
      <c r="J123" s="61"/>
      <c r="M123" s="61"/>
    </row>
    <row r="124" spans="2:13" ht="14.25">
      <c r="B124" s="51">
        <f t="shared" si="1"/>
        <v>77</v>
      </c>
      <c r="C124" s="67">
        <f t="shared" si="14"/>
        <v>0</v>
      </c>
      <c r="D124" s="58">
        <f t="shared" si="11"/>
        <v>0</v>
      </c>
      <c r="E124" s="59">
        <f t="shared" si="8"/>
        <v>0</v>
      </c>
      <c r="F124" s="59">
        <f t="shared" si="12"/>
        <v>0</v>
      </c>
      <c r="G124" s="60">
        <f t="shared" si="9"/>
        <v>0</v>
      </c>
      <c r="H124" s="86" t="str">
        <f t="shared" si="10"/>
        <v>void</v>
      </c>
      <c r="I124" s="87" t="str">
        <f t="shared" si="13"/>
        <v>void</v>
      </c>
      <c r="J124" s="61"/>
      <c r="M124" s="61"/>
    </row>
    <row r="125" spans="2:13" ht="14.25">
      <c r="B125" s="51">
        <f t="shared" si="1"/>
        <v>78</v>
      </c>
      <c r="C125" s="67">
        <f t="shared" si="14"/>
        <v>0</v>
      </c>
      <c r="D125" s="58">
        <f t="shared" si="11"/>
        <v>0</v>
      </c>
      <c r="E125" s="59">
        <f t="shared" si="8"/>
        <v>0</v>
      </c>
      <c r="F125" s="59">
        <f t="shared" si="12"/>
        <v>0</v>
      </c>
      <c r="G125" s="60">
        <f t="shared" si="9"/>
        <v>0</v>
      </c>
      <c r="H125" s="86" t="str">
        <f t="shared" si="10"/>
        <v>void</v>
      </c>
      <c r="I125" s="87" t="str">
        <f t="shared" si="13"/>
        <v>void</v>
      </c>
      <c r="J125" s="61"/>
      <c r="M125" s="61"/>
    </row>
    <row r="126" spans="2:13" ht="15" thickBot="1">
      <c r="B126" s="52">
        <f>B125+1</f>
        <v>79</v>
      </c>
      <c r="C126" s="69">
        <f t="shared" si="14"/>
        <v>0</v>
      </c>
      <c r="D126" s="70">
        <f t="shared" si="11"/>
        <v>0</v>
      </c>
      <c r="E126" s="71">
        <f>G126*$F$21*10^-3</f>
        <v>0</v>
      </c>
      <c r="F126" s="71">
        <f t="shared" si="12"/>
        <v>0</v>
      </c>
      <c r="G126" s="91">
        <f>INT(D126*10^3/$F$21)</f>
        <v>0</v>
      </c>
      <c r="H126" s="80" t="str">
        <f t="shared" si="10"/>
        <v>void</v>
      </c>
      <c r="I126" s="88" t="str">
        <f t="shared" si="13"/>
        <v>void</v>
      </c>
      <c r="J126" s="61"/>
      <c r="M126" s="61"/>
    </row>
    <row r="127" ht="14.25">
      <c r="M127" s="61"/>
    </row>
    <row r="128" spans="2:12" ht="14.25">
      <c r="B128" s="136"/>
      <c r="C128" s="136"/>
      <c r="I128" s="137"/>
      <c r="K128" s="135"/>
      <c r="L128" s="135"/>
    </row>
  </sheetData>
  <sheetProtection/>
  <mergeCells count="45">
    <mergeCell ref="B128:C128"/>
    <mergeCell ref="K128:L128"/>
    <mergeCell ref="K5:L5"/>
    <mergeCell ref="K6:L6"/>
    <mergeCell ref="H44:H46"/>
    <mergeCell ref="I44:I46"/>
    <mergeCell ref="D33:E33"/>
    <mergeCell ref="H33:I33"/>
    <mergeCell ref="C34:C38"/>
    <mergeCell ref="C21:C25"/>
    <mergeCell ref="D30:E30"/>
    <mergeCell ref="H29:I29"/>
    <mergeCell ref="H30:I30"/>
    <mergeCell ref="H38:I38"/>
    <mergeCell ref="H35:I35"/>
    <mergeCell ref="H36:I36"/>
    <mergeCell ref="H37:I37"/>
    <mergeCell ref="H34:I34"/>
    <mergeCell ref="B2:L3"/>
    <mergeCell ref="D29:E29"/>
    <mergeCell ref="H28:I28"/>
    <mergeCell ref="H24:I24"/>
    <mergeCell ref="D21:E21"/>
    <mergeCell ref="D22:E22"/>
    <mergeCell ref="H23:I23"/>
    <mergeCell ref="D20:E20"/>
    <mergeCell ref="H20:I20"/>
    <mergeCell ref="H21:I21"/>
    <mergeCell ref="H22:I22"/>
    <mergeCell ref="B44:B46"/>
    <mergeCell ref="G44:G46"/>
    <mergeCell ref="E44:E45"/>
    <mergeCell ref="D44:D45"/>
    <mergeCell ref="C44:C45"/>
    <mergeCell ref="D24:E24"/>
    <mergeCell ref="Q44:R44"/>
    <mergeCell ref="D25:E25"/>
    <mergeCell ref="D23:E23"/>
    <mergeCell ref="D34:E34"/>
    <mergeCell ref="D35:E35"/>
    <mergeCell ref="D36:E36"/>
    <mergeCell ref="D37:E37"/>
    <mergeCell ref="D38:E38"/>
    <mergeCell ref="H25:I25"/>
    <mergeCell ref="D28:E28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㈱サーキットデザイン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浩平</dc:creator>
  <cp:keywords/>
  <dc:description/>
  <cp:lastModifiedBy>BELL JOHN</cp:lastModifiedBy>
  <cp:lastPrinted>2002-09-25T02:27:40Z</cp:lastPrinted>
  <dcterms:created xsi:type="dcterms:W3CDTF">2000-01-26T02:43:03Z</dcterms:created>
  <dcterms:modified xsi:type="dcterms:W3CDTF">2023-07-27T06:58:31Z</dcterms:modified>
  <cp:category/>
  <cp:version/>
  <cp:contentType/>
  <cp:contentStatus/>
</cp:coreProperties>
</file>